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defaultThemeVersion="124226"/>
  <mc:AlternateContent xmlns:mc="http://schemas.openxmlformats.org/markup-compatibility/2006">
    <mc:Choice Requires="x15">
      <x15ac:absPath xmlns:x15ac="http://schemas.microsoft.com/office/spreadsheetml/2010/11/ac" url="\\10.32.120.202\junkan\40_1循環型社会形成推進計画\07 第５次循環型社会形成推進計画関係\ホームページ作成\1報告書\"/>
    </mc:Choice>
  </mc:AlternateContent>
  <xr:revisionPtr revIDLastSave="0" documentId="13_ncr:1_{EEECB3F4-EA4A-45E0-9038-8F8CA454D171}" xr6:coauthVersionLast="47" xr6:coauthVersionMax="47" xr10:uidLastSave="{00000000-0000-0000-0000-000000000000}"/>
  <bookViews>
    <workbookView xWindow="-120" yWindow="-120" windowWidth="20730" windowHeight="11040" xr2:uid="{00000000-000D-0000-FFFF-FFFF00000000}"/>
  </bookViews>
  <sheets>
    <sheet name="まとめ" sheetId="20" r:id="rId1"/>
    <sheet name="報告書（青森市_生活系）" sheetId="19" r:id="rId2"/>
    <sheet name="報告書（青森市_事業系）" sheetId="21" r:id="rId3"/>
    <sheet name="報告書（八戸市_生活系）" sheetId="22" r:id="rId4"/>
    <sheet name="報告書（八戸市_事業系）" sheetId="23" r:id="rId5"/>
  </sheets>
  <externalReferences>
    <externalReference r:id="rId6"/>
  </externalReferences>
  <definedNames>
    <definedName name="_xlnm.Print_Area" localSheetId="0">まとめ!$A$1:$X$276</definedName>
    <definedName name="_xlnm.Print_Area" localSheetId="2">'報告書（青森市_事業系）'!$A$1:$G$47</definedName>
    <definedName name="_xlnm.Print_Area" localSheetId="1">'報告書（青森市_生活系）'!$A$1:$G$47</definedName>
    <definedName name="_xlnm.Print_Area" localSheetId="4">'報告書（八戸市_事業系）'!$A$1:$G$47</definedName>
    <definedName name="_xlnm.Print_Area" localSheetId="3">'報告書（八戸市_生活系）'!$A$1:$G$47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254" i="20" l="1"/>
  <c r="AG253" i="20"/>
  <c r="AG252" i="20"/>
  <c r="AG251" i="20"/>
  <c r="AG250" i="20"/>
  <c r="AG249" i="20"/>
  <c r="AG248" i="20"/>
  <c r="AG247" i="20"/>
  <c r="AG246" i="20"/>
  <c r="AG245" i="20"/>
  <c r="AG244" i="20"/>
  <c r="AG243" i="20"/>
  <c r="AG242" i="20"/>
  <c r="AG241" i="20"/>
  <c r="AG240" i="20"/>
  <c r="AG239" i="20"/>
  <c r="AG238" i="20"/>
  <c r="AG237" i="20"/>
  <c r="AG236" i="20"/>
  <c r="AG235" i="20"/>
  <c r="AG234" i="20"/>
  <c r="AG233" i="20"/>
  <c r="AG208" i="20"/>
  <c r="AG207" i="20"/>
  <c r="AG206" i="20"/>
  <c r="AG205" i="20"/>
  <c r="AG204" i="20"/>
  <c r="AG203" i="20"/>
  <c r="AG202" i="20"/>
  <c r="AG201" i="20"/>
  <c r="AG200" i="20"/>
  <c r="AG199" i="20"/>
  <c r="AG198" i="20"/>
  <c r="AG197" i="20"/>
  <c r="AG196" i="20"/>
  <c r="AG195" i="20"/>
  <c r="AG194" i="20"/>
  <c r="AG193" i="20"/>
  <c r="AG192" i="20"/>
  <c r="AG191" i="20"/>
  <c r="AG190" i="20"/>
  <c r="AG189" i="20"/>
  <c r="AG188" i="20"/>
  <c r="AG187" i="20"/>
  <c r="AJ97" i="20"/>
  <c r="AH99" i="20"/>
  <c r="AH101" i="20"/>
  <c r="AH97" i="20"/>
  <c r="AG162" i="20"/>
  <c r="AG161" i="20"/>
  <c r="AG160" i="20"/>
  <c r="AG159" i="20"/>
  <c r="AG158" i="20"/>
  <c r="AG157" i="20"/>
  <c r="AG156" i="20"/>
  <c r="AG155" i="20"/>
  <c r="AG154" i="20"/>
  <c r="AG153" i="20"/>
  <c r="AG152" i="20"/>
  <c r="AG151" i="20"/>
  <c r="AG150" i="20"/>
  <c r="AG149" i="20"/>
  <c r="AG148" i="20"/>
  <c r="AG147" i="20"/>
  <c r="AG146" i="20"/>
  <c r="AG145" i="20"/>
  <c r="AG144" i="20"/>
  <c r="AG143" i="20"/>
  <c r="AG142" i="20"/>
  <c r="AG141" i="20"/>
  <c r="AG115" i="20"/>
  <c r="AG114" i="20"/>
  <c r="AG113" i="20"/>
  <c r="AG112" i="20"/>
  <c r="AG111" i="20"/>
  <c r="AG110" i="20"/>
  <c r="AG109" i="20"/>
  <c r="AG108" i="20"/>
  <c r="AG107" i="20"/>
  <c r="AG106" i="20"/>
  <c r="AG105" i="20"/>
  <c r="AG104" i="20"/>
  <c r="AG103" i="20"/>
  <c r="AG102" i="20"/>
  <c r="AG100" i="20"/>
  <c r="AG99" i="20"/>
  <c r="AG101" i="20"/>
  <c r="AG98" i="20"/>
  <c r="AG97" i="20"/>
  <c r="AG96" i="20"/>
  <c r="AG95" i="20"/>
  <c r="AG94" i="20"/>
  <c r="AG116" i="20" s="1"/>
  <c r="W55" i="20"/>
  <c r="W56" i="20"/>
  <c r="W57" i="20"/>
  <c r="W58" i="20"/>
  <c r="W59" i="20"/>
  <c r="W60" i="20"/>
  <c r="W61" i="20"/>
  <c r="W62" i="20"/>
  <c r="W63" i="20"/>
  <c r="W64" i="20"/>
  <c r="W65" i="20"/>
  <c r="W66" i="20"/>
  <c r="W67" i="20"/>
  <c r="W68" i="20"/>
  <c r="W69" i="20"/>
  <c r="W70" i="20"/>
  <c r="W71" i="20"/>
  <c r="W72" i="20"/>
  <c r="W73" i="20"/>
  <c r="W74" i="20"/>
  <c r="W75" i="20"/>
  <c r="W54" i="20"/>
  <c r="U54" i="20"/>
  <c r="U75" i="20"/>
  <c r="U74" i="20"/>
  <c r="U73" i="20"/>
  <c r="U72" i="20"/>
  <c r="U71" i="20"/>
  <c r="U70" i="20"/>
  <c r="U69" i="20"/>
  <c r="U68" i="20"/>
  <c r="U67" i="20"/>
  <c r="U66" i="20"/>
  <c r="U65" i="20"/>
  <c r="U64" i="20"/>
  <c r="U63" i="20"/>
  <c r="U62" i="20"/>
  <c r="U61" i="20"/>
  <c r="U60" i="20"/>
  <c r="U59" i="20"/>
  <c r="U58" i="20"/>
  <c r="U57" i="20"/>
  <c r="U56" i="20"/>
  <c r="U55" i="20"/>
  <c r="O55" i="20"/>
  <c r="O56" i="20"/>
  <c r="O57" i="20"/>
  <c r="O58" i="20"/>
  <c r="O59" i="20"/>
  <c r="O60" i="20"/>
  <c r="O61" i="20"/>
  <c r="O62" i="20"/>
  <c r="O63" i="20"/>
  <c r="O64" i="20"/>
  <c r="O65" i="20"/>
  <c r="O66" i="20"/>
  <c r="O67" i="20"/>
  <c r="O68" i="20"/>
  <c r="O69" i="20"/>
  <c r="O70" i="20"/>
  <c r="O71" i="20"/>
  <c r="O72" i="20"/>
  <c r="O73" i="20"/>
  <c r="O74" i="20"/>
  <c r="O75" i="20"/>
  <c r="O54" i="20"/>
  <c r="AG255" i="20" l="1"/>
  <c r="AG209" i="20"/>
  <c r="AG163" i="20"/>
</calcChain>
</file>

<file path=xl/sharedStrings.xml><?xml version="1.0" encoding="utf-8"?>
<sst xmlns="http://schemas.openxmlformats.org/spreadsheetml/2006/main" count="387" uniqueCount="132">
  <si>
    <t>合計</t>
    <rPh sb="0" eb="2">
      <t>ゴウケイ</t>
    </rPh>
    <phoneticPr fontId="1"/>
  </si>
  <si>
    <t>ﾍﾟｯﾄﾎﾞﾄﾙ</t>
    <phoneticPr fontId="1"/>
  </si>
  <si>
    <t>ゴム類</t>
    <rPh sb="2" eb="3">
      <t>ルイ</t>
    </rPh>
    <phoneticPr fontId="1"/>
  </si>
  <si>
    <t>金属類</t>
    <rPh sb="0" eb="3">
      <t>キンゾクルイ</t>
    </rPh>
    <phoneticPr fontId="1"/>
  </si>
  <si>
    <t>ガラス類</t>
    <rPh sb="3" eb="4">
      <t>ルイ</t>
    </rPh>
    <phoneticPr fontId="1"/>
  </si>
  <si>
    <t>未使用食材（食品ロス）</t>
    <rPh sb="0" eb="5">
      <t>ミシヨウショクザイ</t>
    </rPh>
    <rPh sb="6" eb="8">
      <t>ショクヒン</t>
    </rPh>
    <phoneticPr fontId="1"/>
  </si>
  <si>
    <t>調理くず</t>
    <rPh sb="0" eb="2">
      <t>チョウリ</t>
    </rPh>
    <phoneticPr fontId="1"/>
  </si>
  <si>
    <t>食べ残し</t>
    <rPh sb="0" eb="1">
      <t>タ</t>
    </rPh>
    <rPh sb="2" eb="3">
      <t>ノコ</t>
    </rPh>
    <phoneticPr fontId="1"/>
  </si>
  <si>
    <t>リサイクル可能と考えられるもの</t>
    <rPh sb="5" eb="7">
      <t>カノウ</t>
    </rPh>
    <rPh sb="8" eb="9">
      <t>カンガ</t>
    </rPh>
    <phoneticPr fontId="1"/>
  </si>
  <si>
    <t>リサイクル不可のもの</t>
    <rPh sb="5" eb="7">
      <t>フカ</t>
    </rPh>
    <phoneticPr fontId="1"/>
  </si>
  <si>
    <t>草木類</t>
    <rPh sb="0" eb="3">
      <t>クサキルイ</t>
    </rPh>
    <phoneticPr fontId="1"/>
  </si>
  <si>
    <t>リサイクル可能な容器包装</t>
    <rPh sb="5" eb="7">
      <t>カノウ</t>
    </rPh>
    <rPh sb="8" eb="12">
      <t>ヨウキホウソウ</t>
    </rPh>
    <phoneticPr fontId="1"/>
  </si>
  <si>
    <t>リサイクル不可な容器包装</t>
    <rPh sb="5" eb="7">
      <t>フカ</t>
    </rPh>
    <rPh sb="8" eb="12">
      <t>ヨウキホウソウ</t>
    </rPh>
    <phoneticPr fontId="1"/>
  </si>
  <si>
    <t>容器包装プラ以外のプラ製品</t>
    <rPh sb="0" eb="4">
      <t>ヨウキホウソウ</t>
    </rPh>
    <rPh sb="6" eb="8">
      <t>イガイ</t>
    </rPh>
    <rPh sb="11" eb="13">
      <t>セイヒン</t>
    </rPh>
    <phoneticPr fontId="1"/>
  </si>
  <si>
    <t>皮革類</t>
    <rPh sb="0" eb="2">
      <t>ヒカク</t>
    </rPh>
    <rPh sb="2" eb="3">
      <t>ルイ</t>
    </rPh>
    <phoneticPr fontId="1"/>
  </si>
  <si>
    <t>その他可燃物</t>
    <rPh sb="2" eb="3">
      <t>タ</t>
    </rPh>
    <rPh sb="3" eb="6">
      <t>カネンブツ</t>
    </rPh>
    <phoneticPr fontId="1"/>
  </si>
  <si>
    <t>その他不燃物</t>
    <rPh sb="2" eb="3">
      <t>タ</t>
    </rPh>
    <rPh sb="3" eb="6">
      <t>フネンブツ</t>
    </rPh>
    <phoneticPr fontId="1"/>
  </si>
  <si>
    <t>処理困難物</t>
    <rPh sb="0" eb="4">
      <t>ショリコンナン</t>
    </rPh>
    <rPh sb="4" eb="5">
      <t>ブツ</t>
    </rPh>
    <phoneticPr fontId="1"/>
  </si>
  <si>
    <t>外袋</t>
    <rPh sb="0" eb="2">
      <t>ソトブクロ</t>
    </rPh>
    <phoneticPr fontId="1"/>
  </si>
  <si>
    <t>内袋</t>
    <rPh sb="0" eb="1">
      <t>ウチ</t>
    </rPh>
    <rPh sb="1" eb="2">
      <t>ブクロ</t>
    </rPh>
    <phoneticPr fontId="1"/>
  </si>
  <si>
    <t>大分類</t>
    <rPh sb="0" eb="3">
      <t>オオブンルイ</t>
    </rPh>
    <phoneticPr fontId="1"/>
  </si>
  <si>
    <t>小分類</t>
    <rPh sb="0" eb="3">
      <t>ショウブンルイ</t>
    </rPh>
    <phoneticPr fontId="1"/>
  </si>
  <si>
    <t>厨芥類
（生ごみ）</t>
    <rPh sb="0" eb="3">
      <t>チュウカイルイ</t>
    </rPh>
    <rPh sb="5" eb="6">
      <t>ナマ</t>
    </rPh>
    <phoneticPr fontId="1"/>
  </si>
  <si>
    <t>紙類</t>
    <rPh sb="0" eb="2">
      <t>カミルイ</t>
    </rPh>
    <phoneticPr fontId="1"/>
  </si>
  <si>
    <t>布類</t>
    <rPh sb="0" eb="2">
      <t>ヌノルイ</t>
    </rPh>
    <phoneticPr fontId="1"/>
  </si>
  <si>
    <t>プラスチック類</t>
    <rPh sb="6" eb="7">
      <t>ルイ</t>
    </rPh>
    <phoneticPr fontId="1"/>
  </si>
  <si>
    <t>重量(g)</t>
    <rPh sb="0" eb="2">
      <t>ジュウリョウ</t>
    </rPh>
    <phoneticPr fontId="1"/>
  </si>
  <si>
    <t>比率</t>
    <rPh sb="0" eb="2">
      <t>ヒリツ</t>
    </rPh>
    <phoneticPr fontId="1"/>
  </si>
  <si>
    <t>種別</t>
    <rPh sb="0" eb="2">
      <t>シュベツ</t>
    </rPh>
    <phoneticPr fontId="1"/>
  </si>
  <si>
    <t>可燃</t>
    <rPh sb="0" eb="2">
      <t>カネン</t>
    </rPh>
    <phoneticPr fontId="1"/>
  </si>
  <si>
    <t>不燃</t>
    <rPh sb="0" eb="2">
      <t>フネン</t>
    </rPh>
    <phoneticPr fontId="1"/>
  </si>
  <si>
    <t>令和６年度青森県一般廃棄物組成分析調査業務</t>
    <rPh sb="0" eb="2">
      <t>レイワ</t>
    </rPh>
    <rPh sb="3" eb="5">
      <t>ネンド</t>
    </rPh>
    <rPh sb="5" eb="8">
      <t>アオモリケン</t>
    </rPh>
    <rPh sb="8" eb="10">
      <t>イッパン</t>
    </rPh>
    <rPh sb="10" eb="13">
      <t>ハイキブツ</t>
    </rPh>
    <rPh sb="13" eb="15">
      <t>ソセイ</t>
    </rPh>
    <rPh sb="15" eb="19">
      <t>ブンセキチョウサ</t>
    </rPh>
    <rPh sb="19" eb="21">
      <t>ギョウム</t>
    </rPh>
    <phoneticPr fontId="1"/>
  </si>
  <si>
    <t>採 取 場 所</t>
    <rPh sb="0" eb="1">
      <t>サイ</t>
    </rPh>
    <rPh sb="2" eb="3">
      <t>トリ</t>
    </rPh>
    <rPh sb="4" eb="5">
      <t>バ</t>
    </rPh>
    <rPh sb="6" eb="7">
      <t>ショ</t>
    </rPh>
    <phoneticPr fontId="1"/>
  </si>
  <si>
    <t>件　　　　 名</t>
    <rPh sb="0" eb="1">
      <t>ケン</t>
    </rPh>
    <rPh sb="6" eb="7">
      <t>ナ</t>
    </rPh>
    <phoneticPr fontId="1"/>
  </si>
  <si>
    <t>採　 取 　日</t>
    <rPh sb="0" eb="1">
      <t>サイ</t>
    </rPh>
    <rPh sb="3" eb="4">
      <t>トリ</t>
    </rPh>
    <rPh sb="6" eb="7">
      <t>ヒ</t>
    </rPh>
    <phoneticPr fontId="1"/>
  </si>
  <si>
    <t>採　 取　 者</t>
    <rPh sb="0" eb="1">
      <t>サイ</t>
    </rPh>
    <rPh sb="3" eb="4">
      <t>トリ</t>
    </rPh>
    <rPh sb="6" eb="7">
      <t>シャ</t>
    </rPh>
    <phoneticPr fontId="1"/>
  </si>
  <si>
    <t>青森市清掃工場</t>
    <phoneticPr fontId="1"/>
  </si>
  <si>
    <t>㈱産業公害・医学研究所　八戸分室</t>
    <rPh sb="1" eb="5">
      <t>サンギョウコウガイ</t>
    </rPh>
    <rPh sb="6" eb="11">
      <t>イガクケンキュウショ</t>
    </rPh>
    <rPh sb="12" eb="16">
      <t>ハチノヘブンシツ</t>
    </rPh>
    <phoneticPr fontId="1"/>
  </si>
  <si>
    <t>試　 料　 名</t>
    <rPh sb="0" eb="1">
      <t>タメシ</t>
    </rPh>
    <rPh sb="3" eb="4">
      <t>リョウ</t>
    </rPh>
    <rPh sb="6" eb="7">
      <t>ナ</t>
    </rPh>
    <phoneticPr fontId="1"/>
  </si>
  <si>
    <t>生活系ごみ</t>
    <rPh sb="0" eb="3">
      <t>セイカツケイ</t>
    </rPh>
    <phoneticPr fontId="1"/>
  </si>
  <si>
    <t>令和６年１２月１７日（水）</t>
    <phoneticPr fontId="1"/>
  </si>
  <si>
    <t>第　2412KF6790-1　号</t>
    <rPh sb="0" eb="1">
      <t>ダイ</t>
    </rPh>
    <rPh sb="15" eb="16">
      <t>ゴウ</t>
    </rPh>
    <phoneticPr fontId="1"/>
  </si>
  <si>
    <t>青森県知事　宮下　宗一郎　殿</t>
    <rPh sb="0" eb="5">
      <t>アオモリケンチジ</t>
    </rPh>
    <rPh sb="6" eb="8">
      <t>ミヤシタ</t>
    </rPh>
    <rPh sb="9" eb="10">
      <t>ソウ</t>
    </rPh>
    <rPh sb="10" eb="12">
      <t>イチロウ</t>
    </rPh>
    <rPh sb="13" eb="14">
      <t>トノ</t>
    </rPh>
    <phoneticPr fontId="1"/>
  </si>
  <si>
    <t>　備　考</t>
    <rPh sb="1" eb="2">
      <t>ビ</t>
    </rPh>
    <rPh sb="3" eb="4">
      <t>コウ</t>
    </rPh>
    <phoneticPr fontId="1"/>
  </si>
  <si>
    <t>※比率は小数第２位で四捨五入し、「可燃 厨芥類 調理くず」で端数処理した値です。</t>
    <rPh sb="1" eb="3">
      <t>ヒリツ</t>
    </rPh>
    <rPh sb="4" eb="6">
      <t>ショウスウ</t>
    </rPh>
    <rPh sb="6" eb="7">
      <t>ダイ</t>
    </rPh>
    <rPh sb="8" eb="9">
      <t>イ</t>
    </rPh>
    <rPh sb="10" eb="14">
      <t>シシャゴニュウ</t>
    </rPh>
    <rPh sb="17" eb="19">
      <t>カネン</t>
    </rPh>
    <rPh sb="20" eb="23">
      <t>チュウカイルイ</t>
    </rPh>
    <rPh sb="24" eb="26">
      <t>チョウリ</t>
    </rPh>
    <rPh sb="30" eb="32">
      <t>ハスウ</t>
    </rPh>
    <rPh sb="32" eb="34">
      <t>ショリ</t>
    </rPh>
    <rPh sb="36" eb="37">
      <t>アタイ</t>
    </rPh>
    <phoneticPr fontId="1"/>
  </si>
  <si>
    <t>未利用食品（食品ロス）</t>
    <rPh sb="0" eb="1">
      <t>ミ</t>
    </rPh>
    <rPh sb="1" eb="3">
      <t>リヨウ</t>
    </rPh>
    <rPh sb="3" eb="5">
      <t>ショクヒン</t>
    </rPh>
    <rPh sb="6" eb="8">
      <t>ショクヒン</t>
    </rPh>
    <phoneticPr fontId="1"/>
  </si>
  <si>
    <t>第　2412KF6790-2　号</t>
    <rPh sb="0" eb="1">
      <t>ダイ</t>
    </rPh>
    <rPh sb="15" eb="16">
      <t>ゴウ</t>
    </rPh>
    <phoneticPr fontId="1"/>
  </si>
  <si>
    <t>事業系ごみ</t>
    <rPh sb="0" eb="2">
      <t>ジギョウ</t>
    </rPh>
    <rPh sb="2" eb="3">
      <t>ケイ</t>
    </rPh>
    <phoneticPr fontId="1"/>
  </si>
  <si>
    <t>令和６年１２月１８日（木）</t>
    <rPh sb="11" eb="12">
      <t>キ</t>
    </rPh>
    <phoneticPr fontId="1"/>
  </si>
  <si>
    <t>※比率は小数第２位で四捨五入した値です。</t>
    <rPh sb="1" eb="3">
      <t>ヒリツ</t>
    </rPh>
    <rPh sb="4" eb="6">
      <t>ショウスウ</t>
    </rPh>
    <rPh sb="6" eb="7">
      <t>ダイ</t>
    </rPh>
    <rPh sb="8" eb="9">
      <t>イ</t>
    </rPh>
    <rPh sb="10" eb="14">
      <t>シシャゴニュウ</t>
    </rPh>
    <rPh sb="16" eb="17">
      <t>アタイ</t>
    </rPh>
    <phoneticPr fontId="1"/>
  </si>
  <si>
    <t>第　2412KF6790-3　号</t>
    <rPh sb="0" eb="1">
      <t>ダイ</t>
    </rPh>
    <rPh sb="15" eb="16">
      <t>ゴウ</t>
    </rPh>
    <phoneticPr fontId="1"/>
  </si>
  <si>
    <t>青森県知事　宮下　宗一郎　殿</t>
    <rPh sb="0" eb="5">
      <t>アオモリケンチジ</t>
    </rPh>
    <rPh sb="6" eb="8">
      <t>ミヤシタ</t>
    </rPh>
    <rPh sb="9" eb="12">
      <t>ソウイチロウ</t>
    </rPh>
    <rPh sb="13" eb="14">
      <t>トノ</t>
    </rPh>
    <phoneticPr fontId="1"/>
  </si>
  <si>
    <t>八戸清掃工場</t>
    <rPh sb="0" eb="2">
      <t>ハチノヘ</t>
    </rPh>
    <phoneticPr fontId="1"/>
  </si>
  <si>
    <t>令和７年　３月　４日（火）</t>
    <rPh sb="11" eb="12">
      <t>ヒ</t>
    </rPh>
    <phoneticPr fontId="1"/>
  </si>
  <si>
    <t>※比率は小数第２位で四捨五入し、「可燃 厨芥類 調理くず」で端数処理し た値です。</t>
    <rPh sb="1" eb="3">
      <t>ヒリツ</t>
    </rPh>
    <rPh sb="4" eb="6">
      <t>ショウスウ</t>
    </rPh>
    <rPh sb="6" eb="7">
      <t>ダイ</t>
    </rPh>
    <rPh sb="8" eb="9">
      <t>イ</t>
    </rPh>
    <rPh sb="10" eb="14">
      <t>シシャゴニュウ</t>
    </rPh>
    <rPh sb="17" eb="19">
      <t>カネン</t>
    </rPh>
    <rPh sb="20" eb="22">
      <t>チュウカイ</t>
    </rPh>
    <rPh sb="22" eb="23">
      <t>ルイ</t>
    </rPh>
    <rPh sb="24" eb="26">
      <t>チョウリ</t>
    </rPh>
    <rPh sb="30" eb="34">
      <t>ハスウショリ</t>
    </rPh>
    <rPh sb="37" eb="38">
      <t>アタイ</t>
    </rPh>
    <phoneticPr fontId="1"/>
  </si>
  <si>
    <t>第　2412KF6790-4　号</t>
    <rPh sb="0" eb="1">
      <t>ダイ</t>
    </rPh>
    <rPh sb="15" eb="16">
      <t>ゴウ</t>
    </rPh>
    <phoneticPr fontId="1"/>
  </si>
  <si>
    <t>令和７年　３月　５日（水）</t>
    <phoneticPr fontId="1"/>
  </si>
  <si>
    <t>１．趣旨</t>
    <rPh sb="2" eb="4">
      <t>シュシ</t>
    </rPh>
    <phoneticPr fontId="1"/>
  </si>
  <si>
    <t>　青森県では令和７年度に、令和８年度から令和１２年度までを計画期間とした、廃棄物</t>
    <rPh sb="1" eb="4">
      <t>アオモリケン</t>
    </rPh>
    <rPh sb="6" eb="8">
      <t>レイワ</t>
    </rPh>
    <rPh sb="9" eb="11">
      <t>ネンド</t>
    </rPh>
    <rPh sb="13" eb="15">
      <t>レイワ</t>
    </rPh>
    <rPh sb="16" eb="18">
      <t>ネンド</t>
    </rPh>
    <rPh sb="20" eb="22">
      <t>レイワ</t>
    </rPh>
    <rPh sb="24" eb="26">
      <t>ネンド</t>
    </rPh>
    <rPh sb="29" eb="31">
      <t>ケイカク</t>
    </rPh>
    <rPh sb="31" eb="33">
      <t>キカン</t>
    </rPh>
    <rPh sb="37" eb="40">
      <t>ハイキブツ</t>
    </rPh>
    <phoneticPr fontId="1"/>
  </si>
  <si>
    <t>の処理及び清掃に関する法律（昭和４５年法律第１３７号。以下「廃棄物処理法」という。）</t>
    <rPh sb="1" eb="3">
      <t>ショリ</t>
    </rPh>
    <rPh sb="3" eb="4">
      <t>オヨ</t>
    </rPh>
    <rPh sb="5" eb="7">
      <t>セイソウ</t>
    </rPh>
    <rPh sb="8" eb="9">
      <t>カン</t>
    </rPh>
    <rPh sb="11" eb="13">
      <t>ホウリツ</t>
    </rPh>
    <rPh sb="14" eb="16">
      <t>ショウワ</t>
    </rPh>
    <rPh sb="18" eb="19">
      <t>ネン</t>
    </rPh>
    <rPh sb="19" eb="21">
      <t>ホウリツ</t>
    </rPh>
    <rPh sb="21" eb="22">
      <t>ダイ</t>
    </rPh>
    <rPh sb="25" eb="26">
      <t>ゴウ</t>
    </rPh>
    <rPh sb="27" eb="29">
      <t>イカ</t>
    </rPh>
    <rPh sb="30" eb="33">
      <t>ハイキブツ</t>
    </rPh>
    <rPh sb="33" eb="36">
      <t>ショリホウ</t>
    </rPh>
    <phoneticPr fontId="1"/>
  </si>
  <si>
    <t>第５条の５第１項に規定する廃棄物処理計画であり、かつ、循環型社会形成推進基本法</t>
    <rPh sb="0" eb="1">
      <t>ダイ</t>
    </rPh>
    <rPh sb="2" eb="3">
      <t>ジョウ</t>
    </rPh>
    <rPh sb="5" eb="6">
      <t>ダイ</t>
    </rPh>
    <rPh sb="7" eb="8">
      <t>コウ</t>
    </rPh>
    <rPh sb="9" eb="11">
      <t>キテイ</t>
    </rPh>
    <rPh sb="13" eb="16">
      <t>ハイキブツ</t>
    </rPh>
    <rPh sb="16" eb="18">
      <t>ショリ</t>
    </rPh>
    <rPh sb="18" eb="20">
      <t>ケイカク</t>
    </rPh>
    <rPh sb="27" eb="30">
      <t>ジュンカンガタ</t>
    </rPh>
    <rPh sb="30" eb="34">
      <t>シャカイケイセイ</t>
    </rPh>
    <rPh sb="34" eb="36">
      <t>スイシン</t>
    </rPh>
    <rPh sb="36" eb="39">
      <t>キホンホウ</t>
    </rPh>
    <phoneticPr fontId="1"/>
  </si>
  <si>
    <t>（平成１２年法律第１１０号）第３２条の規定に基づく循環型社会の形成のために必要な青森</t>
    <rPh sb="1" eb="3">
      <t>ヘイセイ</t>
    </rPh>
    <rPh sb="5" eb="6">
      <t>ネン</t>
    </rPh>
    <rPh sb="6" eb="8">
      <t>ホウリツ</t>
    </rPh>
    <rPh sb="8" eb="9">
      <t>ダイ</t>
    </rPh>
    <rPh sb="12" eb="13">
      <t>ゴウ</t>
    </rPh>
    <rPh sb="14" eb="15">
      <t>ダイ</t>
    </rPh>
    <rPh sb="17" eb="18">
      <t>ジョウ</t>
    </rPh>
    <rPh sb="19" eb="21">
      <t>キテイ</t>
    </rPh>
    <rPh sb="22" eb="23">
      <t>モト</t>
    </rPh>
    <rPh sb="25" eb="28">
      <t>ジュンカンガタ</t>
    </rPh>
    <rPh sb="28" eb="30">
      <t>シャカイ</t>
    </rPh>
    <rPh sb="31" eb="33">
      <t>ケイセイ</t>
    </rPh>
    <rPh sb="37" eb="39">
      <t>ヒツヨウ</t>
    </rPh>
    <rPh sb="40" eb="42">
      <t>アオモリ</t>
    </rPh>
    <phoneticPr fontId="1"/>
  </si>
  <si>
    <t>県の施策に係る計画である、青森県循環型社会形成推進計画を策定することとしている。</t>
    <rPh sb="0" eb="1">
      <t>ケン</t>
    </rPh>
    <rPh sb="2" eb="4">
      <t>シサク</t>
    </rPh>
    <rPh sb="5" eb="6">
      <t>カカ</t>
    </rPh>
    <rPh sb="7" eb="9">
      <t>ケイカク</t>
    </rPh>
    <rPh sb="13" eb="16">
      <t>アオモリケン</t>
    </rPh>
    <rPh sb="16" eb="19">
      <t>ジュンカンガタ</t>
    </rPh>
    <rPh sb="19" eb="21">
      <t>シャカイ</t>
    </rPh>
    <rPh sb="21" eb="23">
      <t>ケイセイ</t>
    </rPh>
    <rPh sb="23" eb="27">
      <t>スイシンケイカク</t>
    </rPh>
    <rPh sb="28" eb="30">
      <t>サクテイ</t>
    </rPh>
    <phoneticPr fontId="1"/>
  </si>
  <si>
    <t>組成に関する調査となる。</t>
    <rPh sb="0" eb="2">
      <t>ソセイ</t>
    </rPh>
    <rPh sb="3" eb="4">
      <t>カン</t>
    </rPh>
    <rPh sb="6" eb="8">
      <t>チョウサ</t>
    </rPh>
    <phoneticPr fontId="1"/>
  </si>
  <si>
    <t>２．調査場所</t>
    <rPh sb="2" eb="6">
      <t>チョウサバショ</t>
    </rPh>
    <phoneticPr fontId="1"/>
  </si>
  <si>
    <t>青森市清掃工場</t>
    <rPh sb="0" eb="3">
      <t>アオモリシ</t>
    </rPh>
    <rPh sb="3" eb="7">
      <t>セイソウコウジョウ</t>
    </rPh>
    <phoneticPr fontId="1"/>
  </si>
  <si>
    <t>八戸地域広域市町村圏事務組合
八戸清掃工場</t>
    <rPh sb="0" eb="2">
      <t>ハチノヘ</t>
    </rPh>
    <rPh sb="2" eb="6">
      <t>チイキコウイキ</t>
    </rPh>
    <rPh sb="6" eb="10">
      <t>シチョウソンケン</t>
    </rPh>
    <rPh sb="10" eb="14">
      <t>ジムクミアイ</t>
    </rPh>
    <rPh sb="15" eb="17">
      <t>ハチノヘ</t>
    </rPh>
    <rPh sb="17" eb="21">
      <t>セイソウコウジョウ</t>
    </rPh>
    <phoneticPr fontId="1"/>
  </si>
  <si>
    <t>青森市</t>
    <rPh sb="0" eb="3">
      <t>アオモリシ</t>
    </rPh>
    <phoneticPr fontId="1"/>
  </si>
  <si>
    <t>八戸地域広域市町村圏事務組合</t>
    <rPh sb="0" eb="4">
      <t>ハチノヘチイキ</t>
    </rPh>
    <rPh sb="4" eb="6">
      <t>コウイキ</t>
    </rPh>
    <rPh sb="6" eb="10">
      <t>シチョウソンケン</t>
    </rPh>
    <rPh sb="10" eb="14">
      <t>ジムクミアイ</t>
    </rPh>
    <phoneticPr fontId="1"/>
  </si>
  <si>
    <t>青森市鶴ヶ坂早稲田２４１－１</t>
    <rPh sb="0" eb="3">
      <t>アオモリシ</t>
    </rPh>
    <rPh sb="3" eb="4">
      <t>ツル</t>
    </rPh>
    <rPh sb="5" eb="6">
      <t>サカ</t>
    </rPh>
    <rPh sb="6" eb="7">
      <t>ハヤ</t>
    </rPh>
    <rPh sb="7" eb="8">
      <t>イネ</t>
    </rPh>
    <rPh sb="8" eb="9">
      <t>タ</t>
    </rPh>
    <phoneticPr fontId="1"/>
  </si>
  <si>
    <t>八戸市櫛引取揚石
１－１</t>
    <rPh sb="0" eb="3">
      <t>ハチノヘシ</t>
    </rPh>
    <rPh sb="3" eb="5">
      <t>クシヒキ</t>
    </rPh>
    <rPh sb="5" eb="6">
      <t>ト</t>
    </rPh>
    <rPh sb="6" eb="7">
      <t>ア</t>
    </rPh>
    <rPh sb="7" eb="8">
      <t>イシ</t>
    </rPh>
    <phoneticPr fontId="1"/>
  </si>
  <si>
    <t>017-757-8840</t>
    <phoneticPr fontId="1"/>
  </si>
  <si>
    <t>0178-27-1351</t>
    <phoneticPr fontId="1"/>
  </si>
  <si>
    <t>名称</t>
    <rPh sb="0" eb="2">
      <t>メイショウ</t>
    </rPh>
    <phoneticPr fontId="1"/>
  </si>
  <si>
    <t>設置者</t>
    <rPh sb="0" eb="3">
      <t>セッチシャ</t>
    </rPh>
    <phoneticPr fontId="1"/>
  </si>
  <si>
    <t>所在地</t>
    <rPh sb="0" eb="3">
      <t>ショザイチ</t>
    </rPh>
    <phoneticPr fontId="1"/>
  </si>
  <si>
    <t>電話番号</t>
    <rPh sb="0" eb="4">
      <t>デンワバンゴウ</t>
    </rPh>
    <phoneticPr fontId="1"/>
  </si>
  <si>
    <t>３．調査対象及びごみ区分</t>
    <rPh sb="2" eb="6">
      <t>チョウサタイショウ</t>
    </rPh>
    <rPh sb="6" eb="7">
      <t>オヨ</t>
    </rPh>
    <rPh sb="10" eb="12">
      <t>クブン</t>
    </rPh>
    <phoneticPr fontId="1"/>
  </si>
  <si>
    <t>　調査対象は、市町村等が自ら、又は市町村等から一般廃棄物収集運搬業務の委託を</t>
    <rPh sb="1" eb="5">
      <t>チョウサタイショウ</t>
    </rPh>
    <rPh sb="7" eb="11">
      <t>シチョウソントウ</t>
    </rPh>
    <rPh sb="12" eb="13">
      <t>ミズカ</t>
    </rPh>
    <rPh sb="15" eb="16">
      <t>マタ</t>
    </rPh>
    <rPh sb="17" eb="21">
      <t>シチョウソントウ</t>
    </rPh>
    <rPh sb="23" eb="28">
      <t>イッパンハイキブツ</t>
    </rPh>
    <rPh sb="28" eb="34">
      <t>シュウシュウウンパンギョウム</t>
    </rPh>
    <rPh sb="35" eb="37">
      <t>イタク</t>
    </rPh>
    <phoneticPr fontId="1"/>
  </si>
  <si>
    <t>受けた者もしくは一般廃棄物収集運搬業の許可を得た者が収集し、調査場所に搬入</t>
    <rPh sb="0" eb="1">
      <t>ウ</t>
    </rPh>
    <rPh sb="3" eb="4">
      <t>モノ</t>
    </rPh>
    <rPh sb="8" eb="13">
      <t>イッパンハイキブツ</t>
    </rPh>
    <rPh sb="13" eb="18">
      <t>シュウシュウウンパンギョウ</t>
    </rPh>
    <rPh sb="19" eb="21">
      <t>キョカ</t>
    </rPh>
    <rPh sb="22" eb="23">
      <t>エ</t>
    </rPh>
    <rPh sb="24" eb="25">
      <t>モノ</t>
    </rPh>
    <rPh sb="26" eb="28">
      <t>シュウシュウ</t>
    </rPh>
    <rPh sb="30" eb="34">
      <t>チョウサバショ</t>
    </rPh>
    <rPh sb="35" eb="37">
      <t>ハンニュウ</t>
    </rPh>
    <phoneticPr fontId="1"/>
  </si>
  <si>
    <t>した可燃ごみとする。</t>
    <rPh sb="2" eb="4">
      <t>カネン</t>
    </rPh>
    <phoneticPr fontId="1"/>
  </si>
  <si>
    <t>　また、調査対象となる可燃ごみは、その排出者により生活系ごみと事業系ごみに区分</t>
    <rPh sb="4" eb="8">
      <t>チョウサタイショウ</t>
    </rPh>
    <rPh sb="11" eb="13">
      <t>カネン</t>
    </rPh>
    <rPh sb="19" eb="22">
      <t>ハイシュツシャ</t>
    </rPh>
    <rPh sb="25" eb="28">
      <t>セイカツケイ</t>
    </rPh>
    <rPh sb="31" eb="34">
      <t>ジギョウケイ</t>
    </rPh>
    <rPh sb="37" eb="39">
      <t>クブン</t>
    </rPh>
    <phoneticPr fontId="1"/>
  </si>
  <si>
    <t>する。</t>
    <phoneticPr fontId="1"/>
  </si>
  <si>
    <t>４．試料の採取</t>
    <rPh sb="2" eb="4">
      <t>シリョウ</t>
    </rPh>
    <rPh sb="5" eb="7">
      <t>サイシュ</t>
    </rPh>
    <phoneticPr fontId="1"/>
  </si>
  <si>
    <t>　調査場所ごとに、施設設置者と調整して決定した日時・場所において、ごみ区分ごとに</t>
    <rPh sb="1" eb="5">
      <t>チョウサバショ</t>
    </rPh>
    <rPh sb="9" eb="11">
      <t>シセツ</t>
    </rPh>
    <rPh sb="11" eb="13">
      <t>セッチ</t>
    </rPh>
    <rPh sb="13" eb="14">
      <t>シャ</t>
    </rPh>
    <rPh sb="15" eb="17">
      <t>チョウセイ</t>
    </rPh>
    <rPh sb="19" eb="21">
      <t>ケッテイ</t>
    </rPh>
    <rPh sb="23" eb="25">
      <t>ニチジ</t>
    </rPh>
    <rPh sb="26" eb="28">
      <t>バショ</t>
    </rPh>
    <rPh sb="35" eb="37">
      <t>クブン</t>
    </rPh>
    <phoneticPr fontId="1"/>
  </si>
  <si>
    <t>ｋｇ以上となるように採取した。</t>
    <rPh sb="2" eb="4">
      <t>イジョウ</t>
    </rPh>
    <rPh sb="10" eb="12">
      <t>サイシュ</t>
    </rPh>
    <phoneticPr fontId="1"/>
  </si>
  <si>
    <t>５．ごみ組成の平均</t>
    <rPh sb="4" eb="6">
      <t>ソセイ</t>
    </rPh>
    <rPh sb="7" eb="9">
      <t>ヘイキン</t>
    </rPh>
    <phoneticPr fontId="1"/>
  </si>
  <si>
    <t>生活系ごみ</t>
    <rPh sb="0" eb="3">
      <t>セイカツケイ</t>
    </rPh>
    <phoneticPr fontId="1"/>
  </si>
  <si>
    <t>事業系ごみ</t>
    <rPh sb="0" eb="3">
      <t>ジギョウケイ</t>
    </rPh>
    <phoneticPr fontId="1"/>
  </si>
  <si>
    <t>平均</t>
    <rPh sb="0" eb="2">
      <t>ヘイキン</t>
    </rPh>
    <phoneticPr fontId="1"/>
  </si>
  <si>
    <t>全体平均</t>
    <rPh sb="0" eb="2">
      <t>ゼンタイ</t>
    </rPh>
    <rPh sb="2" eb="4">
      <t>ヘイキン</t>
    </rPh>
    <phoneticPr fontId="1"/>
  </si>
  <si>
    <t>八戸清掃工場</t>
    <rPh sb="0" eb="2">
      <t>ハチノヘ</t>
    </rPh>
    <rPh sb="2" eb="4">
      <t>セイソウ</t>
    </rPh>
    <rPh sb="4" eb="6">
      <t>コウジョウ</t>
    </rPh>
    <phoneticPr fontId="1"/>
  </si>
  <si>
    <t>青森市清掃工場</t>
    <rPh sb="0" eb="2">
      <t>アオモリ</t>
    </rPh>
    <rPh sb="2" eb="3">
      <t>シ</t>
    </rPh>
    <rPh sb="3" eb="7">
      <t>セイソウコウジョウ</t>
    </rPh>
    <phoneticPr fontId="1"/>
  </si>
  <si>
    <t>単位：ｋｇ</t>
    <rPh sb="0" eb="2">
      <t>タンイ</t>
    </rPh>
    <phoneticPr fontId="1"/>
  </si>
  <si>
    <t>６．ごみの排出傾向</t>
    <rPh sb="5" eb="9">
      <t>ハイシュツケイコウ</t>
    </rPh>
    <phoneticPr fontId="1"/>
  </si>
  <si>
    <t>データラベル</t>
    <phoneticPr fontId="1"/>
  </si>
  <si>
    <t>紙類（リサイクル可能）</t>
    <rPh sb="0" eb="2">
      <t>カミルイ</t>
    </rPh>
    <rPh sb="8" eb="10">
      <t>カノウ</t>
    </rPh>
    <phoneticPr fontId="1"/>
  </si>
  <si>
    <t>紙類（リサイクル不可）</t>
    <rPh sb="0" eb="2">
      <t>カミルイ</t>
    </rPh>
    <rPh sb="8" eb="10">
      <t>フカ</t>
    </rPh>
    <phoneticPr fontId="1"/>
  </si>
  <si>
    <t>布類（リサイクル可能）</t>
    <rPh sb="0" eb="1">
      <t>ヌノ</t>
    </rPh>
    <rPh sb="1" eb="2">
      <t>ルイ</t>
    </rPh>
    <rPh sb="8" eb="10">
      <t>カノウ</t>
    </rPh>
    <phoneticPr fontId="1"/>
  </si>
  <si>
    <t>布類（リサイクル不可）</t>
    <rPh sb="0" eb="2">
      <t>ヌノルイ</t>
    </rPh>
    <rPh sb="8" eb="10">
      <t>フカ</t>
    </rPh>
    <phoneticPr fontId="1"/>
  </si>
  <si>
    <t>・リサイクル不可な紙類は、食品のパッケージやノート、使用済みのコピー用紙類が多く</t>
    <rPh sb="6" eb="8">
      <t>フカ</t>
    </rPh>
    <rPh sb="9" eb="11">
      <t>カミルイ</t>
    </rPh>
    <rPh sb="13" eb="15">
      <t>ショクヒン</t>
    </rPh>
    <rPh sb="26" eb="29">
      <t>シヨウズ</t>
    </rPh>
    <rPh sb="34" eb="37">
      <t>ヨウシルイ</t>
    </rPh>
    <rPh sb="38" eb="39">
      <t>オオ</t>
    </rPh>
    <phoneticPr fontId="1"/>
  </si>
  <si>
    <t>・生活系のごみは厨芥類が36.5％、紙類22.2％、布類10.3％となり69％を占める結果と</t>
    <rPh sb="1" eb="4">
      <t>セイカツケイ</t>
    </rPh>
    <rPh sb="8" eb="11">
      <t>チュウカイルイ</t>
    </rPh>
    <rPh sb="18" eb="20">
      <t>カミルイ</t>
    </rPh>
    <rPh sb="26" eb="27">
      <t>ヌノ</t>
    </rPh>
    <rPh sb="27" eb="28">
      <t>ルイ</t>
    </rPh>
    <rPh sb="40" eb="41">
      <t>シ</t>
    </rPh>
    <rPh sb="43" eb="45">
      <t>ケッカ</t>
    </rPh>
    <phoneticPr fontId="1"/>
  </si>
  <si>
    <t>・生活系ごみと比較して未利用食材が多いのは、事業で廃棄される賞味期限切となる</t>
    <rPh sb="1" eb="4">
      <t>セイカツケイ</t>
    </rPh>
    <rPh sb="7" eb="9">
      <t>ヒカク</t>
    </rPh>
    <rPh sb="11" eb="16">
      <t>ミリヨウショクザイ</t>
    </rPh>
    <rPh sb="17" eb="18">
      <t>オオ</t>
    </rPh>
    <rPh sb="22" eb="24">
      <t>ジギョウ</t>
    </rPh>
    <rPh sb="25" eb="27">
      <t>ハイキ</t>
    </rPh>
    <rPh sb="30" eb="35">
      <t>ショウミキゲンギ</t>
    </rPh>
    <phoneticPr fontId="1"/>
  </si>
  <si>
    <t>・リサイクル不可な紙類の多くは、商品パッケージや裁断後のコピー用紙。また、生活系</t>
    <rPh sb="6" eb="8">
      <t>フカ</t>
    </rPh>
    <rPh sb="9" eb="11">
      <t>カミルイ</t>
    </rPh>
    <rPh sb="12" eb="13">
      <t>オオ</t>
    </rPh>
    <rPh sb="16" eb="18">
      <t>ショウヒン</t>
    </rPh>
    <rPh sb="24" eb="27">
      <t>サイダンゴ</t>
    </rPh>
    <rPh sb="31" eb="33">
      <t>ヨウシ</t>
    </rPh>
    <rPh sb="37" eb="39">
      <t>セイカツ</t>
    </rPh>
    <rPh sb="39" eb="40">
      <t>ケイ</t>
    </rPh>
    <phoneticPr fontId="1"/>
  </si>
  <si>
    <t>・青森市清掃工場の生活系ごみと同程度の調理くず量で、平均的なもの推測されます。</t>
    <rPh sb="1" eb="4">
      <t>アオモリシ</t>
    </rPh>
    <rPh sb="4" eb="8">
      <t>セイソウコウジョウ</t>
    </rPh>
    <rPh sb="9" eb="12">
      <t>セイカツケイ</t>
    </rPh>
    <rPh sb="15" eb="18">
      <t>ドウテイド</t>
    </rPh>
    <rPh sb="19" eb="21">
      <t>チョウリ</t>
    </rPh>
    <rPh sb="23" eb="24">
      <t>リョウ</t>
    </rPh>
    <rPh sb="26" eb="29">
      <t>ヘイキンテキ</t>
    </rPh>
    <rPh sb="32" eb="34">
      <t>スイソク</t>
    </rPh>
    <phoneticPr fontId="1"/>
  </si>
  <si>
    <t>・調理くずが24.7％と多く、果物の皮、卵殻が多くみられました。</t>
    <rPh sb="1" eb="3">
      <t>チョウリ</t>
    </rPh>
    <rPh sb="12" eb="13">
      <t>オオ</t>
    </rPh>
    <rPh sb="15" eb="17">
      <t>クダモノ</t>
    </rPh>
    <rPh sb="18" eb="19">
      <t>カワ</t>
    </rPh>
    <rPh sb="20" eb="22">
      <t>ランカク</t>
    </rPh>
    <rPh sb="23" eb="24">
      <t>オオ</t>
    </rPh>
    <phoneticPr fontId="1"/>
  </si>
  <si>
    <t>　見られました。</t>
    <rPh sb="1" eb="2">
      <t>ミ</t>
    </rPh>
    <phoneticPr fontId="1"/>
  </si>
  <si>
    <t>・リサイクル不可な容器包装は、食品の容器包装がほとんどを占めました。</t>
    <rPh sb="6" eb="8">
      <t>フカ</t>
    </rPh>
    <rPh sb="9" eb="11">
      <t>ヨウキ</t>
    </rPh>
    <rPh sb="11" eb="13">
      <t>ホウソウ</t>
    </rPh>
    <rPh sb="15" eb="17">
      <t>ショクヒン</t>
    </rPh>
    <rPh sb="18" eb="22">
      <t>ヨウキホウソウ</t>
    </rPh>
    <rPh sb="28" eb="29">
      <t>シ</t>
    </rPh>
    <phoneticPr fontId="1"/>
  </si>
  <si>
    <t>　食材が多いためと思われます。</t>
    <rPh sb="1" eb="3">
      <t>ショクザイ</t>
    </rPh>
    <rPh sb="4" eb="5">
      <t>オオ</t>
    </rPh>
    <rPh sb="9" eb="10">
      <t>オモ</t>
    </rPh>
    <phoneticPr fontId="1"/>
  </si>
  <si>
    <t>・未利用の食材は肉やパンが多くみられました。</t>
    <rPh sb="1" eb="4">
      <t>ミリヨウ</t>
    </rPh>
    <rPh sb="5" eb="7">
      <t>ショクザイ</t>
    </rPh>
    <rPh sb="8" eb="9">
      <t>ニク</t>
    </rPh>
    <rPh sb="13" eb="14">
      <t>オオ</t>
    </rPh>
    <phoneticPr fontId="1"/>
  </si>
  <si>
    <t>　よりも大きい紙類が多く廃棄されるためと推測されます。</t>
    <rPh sb="4" eb="5">
      <t>オオ</t>
    </rPh>
    <rPh sb="7" eb="9">
      <t>カミルイ</t>
    </rPh>
    <rPh sb="10" eb="11">
      <t>オオ</t>
    </rPh>
    <rPh sb="12" eb="14">
      <t>ハイキ</t>
    </rPh>
    <rPh sb="20" eb="22">
      <t>スイソク</t>
    </rPh>
    <phoneticPr fontId="1"/>
  </si>
  <si>
    <t>・リサイクル可能な容器包装はカップ麺の容器が多くを占めました。</t>
    <rPh sb="6" eb="8">
      <t>カノウ</t>
    </rPh>
    <rPh sb="9" eb="11">
      <t>ヨウキ</t>
    </rPh>
    <rPh sb="11" eb="13">
      <t>ホウソウ</t>
    </rPh>
    <rPh sb="17" eb="18">
      <t>メン</t>
    </rPh>
    <rPh sb="19" eb="21">
      <t>ヨウキ</t>
    </rPh>
    <rPh sb="22" eb="23">
      <t>オオ</t>
    </rPh>
    <rPh sb="25" eb="26">
      <t>シ</t>
    </rPh>
    <phoneticPr fontId="1"/>
  </si>
  <si>
    <t>・青森市と比較して、調理くずは同程度だが、食べ残しと思われる厨芥類が少なく感じました。</t>
    <rPh sb="1" eb="4">
      <t>アオモリシ</t>
    </rPh>
    <rPh sb="5" eb="7">
      <t>ヒカク</t>
    </rPh>
    <rPh sb="10" eb="12">
      <t>チョウリ</t>
    </rPh>
    <rPh sb="15" eb="18">
      <t>ドウテイド</t>
    </rPh>
    <rPh sb="21" eb="22">
      <t>タ</t>
    </rPh>
    <rPh sb="23" eb="24">
      <t>ノコ</t>
    </rPh>
    <rPh sb="26" eb="27">
      <t>オモ</t>
    </rPh>
    <rPh sb="30" eb="33">
      <t>チュウカイルイ</t>
    </rPh>
    <rPh sb="34" eb="35">
      <t>スク</t>
    </rPh>
    <rPh sb="37" eb="38">
      <t>カン</t>
    </rPh>
    <phoneticPr fontId="1"/>
  </si>
  <si>
    <t>・草木類の大半は庭木の枝でした。</t>
    <rPh sb="1" eb="4">
      <t>クサキルイ</t>
    </rPh>
    <rPh sb="5" eb="7">
      <t>タイハン</t>
    </rPh>
    <rPh sb="8" eb="10">
      <t>ニワキ</t>
    </rPh>
    <rPh sb="11" eb="12">
      <t>エダ</t>
    </rPh>
    <phoneticPr fontId="1"/>
  </si>
  <si>
    <t>・容器包装以外のプラスチックには大きめのバケツなどがありました。</t>
    <rPh sb="1" eb="7">
      <t>ヨウキホウソウイガイ</t>
    </rPh>
    <rPh sb="16" eb="17">
      <t>オオ</t>
    </rPh>
    <phoneticPr fontId="1"/>
  </si>
  <si>
    <t>・処理困難物はペット用の砂が多くを占めました。</t>
    <rPh sb="1" eb="6">
      <t>ショリコンナンブツ</t>
    </rPh>
    <rPh sb="10" eb="11">
      <t>ヨウ</t>
    </rPh>
    <rPh sb="12" eb="13">
      <t>スナ</t>
    </rPh>
    <rPh sb="14" eb="15">
      <t>オオ</t>
    </rPh>
    <rPh sb="17" eb="18">
      <t>シ</t>
    </rPh>
    <phoneticPr fontId="1"/>
  </si>
  <si>
    <t>・未使用食材は野菜が多くみられました。</t>
    <rPh sb="1" eb="4">
      <t>ミシヨウ</t>
    </rPh>
    <rPh sb="4" eb="6">
      <t>ショクザイ</t>
    </rPh>
    <rPh sb="7" eb="9">
      <t>ヤサイ</t>
    </rPh>
    <rPh sb="10" eb="11">
      <t>オオ</t>
    </rPh>
    <phoneticPr fontId="1"/>
  </si>
  <si>
    <t>　と多く感じました。</t>
    <rPh sb="2" eb="3">
      <t>オオ</t>
    </rPh>
    <rPh sb="4" eb="5">
      <t>カン</t>
    </rPh>
    <phoneticPr fontId="1"/>
  </si>
  <si>
    <t>・リサイクル可能な紙類の多くはパッケージ包装紙で、かなりきれいな状態を保っていました。</t>
    <rPh sb="6" eb="8">
      <t>カノウ</t>
    </rPh>
    <rPh sb="9" eb="11">
      <t>カミルイ</t>
    </rPh>
    <rPh sb="12" eb="13">
      <t>オオ</t>
    </rPh>
    <rPh sb="20" eb="22">
      <t>ホウソウ</t>
    </rPh>
    <rPh sb="22" eb="23">
      <t>シ</t>
    </rPh>
    <rPh sb="32" eb="34">
      <t>ジョウタイ</t>
    </rPh>
    <rPh sb="35" eb="36">
      <t>タモ</t>
    </rPh>
    <phoneticPr fontId="1"/>
  </si>
  <si>
    <t>・その他可燃物はお風呂マットや装飾品等が多く含まれました。</t>
    <rPh sb="3" eb="4">
      <t>タ</t>
    </rPh>
    <rPh sb="4" eb="7">
      <t>カネンブツ</t>
    </rPh>
    <rPh sb="9" eb="11">
      <t>フロ</t>
    </rPh>
    <rPh sb="15" eb="18">
      <t>ソウショクヒン</t>
    </rPh>
    <rPh sb="18" eb="19">
      <t>トウ</t>
    </rPh>
    <rPh sb="20" eb="21">
      <t>オオ</t>
    </rPh>
    <rPh sb="22" eb="23">
      <t>フク</t>
    </rPh>
    <phoneticPr fontId="1"/>
  </si>
  <si>
    <t>・生活系ごみ：５台の塵芥車から２２４ｋｇ超を採取しました。</t>
    <rPh sb="1" eb="4">
      <t>セイカツケイ</t>
    </rPh>
    <rPh sb="8" eb="9">
      <t>ダイ</t>
    </rPh>
    <rPh sb="10" eb="13">
      <t>ジンカイシャ</t>
    </rPh>
    <rPh sb="20" eb="21">
      <t>チョウ</t>
    </rPh>
    <rPh sb="22" eb="24">
      <t>サイシュ</t>
    </rPh>
    <phoneticPr fontId="1"/>
  </si>
  <si>
    <t>・事業系ごみ：５台の塵芥車から２２０ｋｇ超を採取しました。</t>
    <rPh sb="1" eb="3">
      <t>ジギョウ</t>
    </rPh>
    <rPh sb="3" eb="4">
      <t>ケイ</t>
    </rPh>
    <rPh sb="8" eb="9">
      <t>ダイ</t>
    </rPh>
    <rPh sb="10" eb="13">
      <t>ジンカイシャ</t>
    </rPh>
    <rPh sb="20" eb="21">
      <t>チョウ</t>
    </rPh>
    <rPh sb="22" eb="24">
      <t>サイシュ</t>
    </rPh>
    <phoneticPr fontId="1"/>
  </si>
  <si>
    <t>・生活系ごみ：５台の塵芥車から２０５ｋｇ超を採取しました。</t>
    <rPh sb="1" eb="4">
      <t>セイカツケイ</t>
    </rPh>
    <rPh sb="8" eb="9">
      <t>ダイ</t>
    </rPh>
    <rPh sb="10" eb="13">
      <t>ジンカイシャ</t>
    </rPh>
    <rPh sb="20" eb="21">
      <t>チョウ</t>
    </rPh>
    <rPh sb="22" eb="24">
      <t>サイシュ</t>
    </rPh>
    <phoneticPr fontId="1"/>
  </si>
  <si>
    <t>・事業系ごみ：５台の塵芥車から２０６ｋｇ超を採取しました。</t>
    <rPh sb="1" eb="3">
      <t>ジギョウ</t>
    </rPh>
    <rPh sb="3" eb="4">
      <t>ケイ</t>
    </rPh>
    <rPh sb="8" eb="9">
      <t>ダイ</t>
    </rPh>
    <rPh sb="10" eb="13">
      <t>ジンカイシャ</t>
    </rPh>
    <rPh sb="20" eb="21">
      <t>チョウ</t>
    </rPh>
    <rPh sb="22" eb="24">
      <t>サイシュ</t>
    </rPh>
    <phoneticPr fontId="1"/>
  </si>
  <si>
    <r>
      <t>・容器包装以外のプラ製品は、大人用紙おむつが非常に多く</t>
    </r>
    <r>
      <rPr>
        <sz val="12"/>
        <color rgb="FFFF0000"/>
        <rFont val="ＭＳ Ｐゴシック"/>
        <family val="3"/>
        <charset val="128"/>
      </rPr>
      <t>感じ</t>
    </r>
    <r>
      <rPr>
        <sz val="12"/>
        <rFont val="ＭＳ Ｐゴシック"/>
        <family val="3"/>
        <charset val="128"/>
      </rPr>
      <t>ました。</t>
    </r>
    <rPh sb="1" eb="3">
      <t>ヨウキ</t>
    </rPh>
    <rPh sb="3" eb="7">
      <t>ホウソウイガイ</t>
    </rPh>
    <rPh sb="10" eb="12">
      <t>セイヒン</t>
    </rPh>
    <rPh sb="14" eb="17">
      <t>オトナヨウ</t>
    </rPh>
    <rPh sb="17" eb="18">
      <t>カミ</t>
    </rPh>
    <rPh sb="22" eb="24">
      <t>ヒジョウ</t>
    </rPh>
    <rPh sb="25" eb="26">
      <t>オオ</t>
    </rPh>
    <rPh sb="27" eb="28">
      <t>カン</t>
    </rPh>
    <phoneticPr fontId="1"/>
  </si>
  <si>
    <r>
      <t>・未利用食</t>
    </r>
    <r>
      <rPr>
        <sz val="12"/>
        <color rgb="FFFF0000"/>
        <rFont val="ＭＳ Ｐゴシック"/>
        <family val="3"/>
        <charset val="128"/>
      </rPr>
      <t>品</t>
    </r>
    <r>
      <rPr>
        <sz val="12"/>
        <rFont val="ＭＳ Ｐゴシック"/>
        <family val="3"/>
        <charset val="128"/>
      </rPr>
      <t>は賞味期限切れで事業場から廃棄されたものと考え</t>
    </r>
    <r>
      <rPr>
        <sz val="12"/>
        <color rgb="FFFF0000"/>
        <rFont val="ＭＳ Ｐゴシック"/>
        <family val="3"/>
        <charset val="128"/>
      </rPr>
      <t>られます</t>
    </r>
    <r>
      <rPr>
        <sz val="12"/>
        <rFont val="ＭＳ Ｐゴシック"/>
        <family val="3"/>
        <charset val="128"/>
      </rPr>
      <t>。青森市と比較する</t>
    </r>
    <rPh sb="1" eb="4">
      <t>ミリヨウ</t>
    </rPh>
    <rPh sb="4" eb="6">
      <t>ショクヒン</t>
    </rPh>
    <rPh sb="7" eb="12">
      <t>ショウミキゲンキ</t>
    </rPh>
    <rPh sb="14" eb="17">
      <t>ジギョウジョウ</t>
    </rPh>
    <rPh sb="19" eb="21">
      <t>ハイキ</t>
    </rPh>
    <rPh sb="27" eb="28">
      <t>カンガ</t>
    </rPh>
    <rPh sb="34" eb="36">
      <t>アオモリ</t>
    </rPh>
    <rPh sb="36" eb="37">
      <t>シ</t>
    </rPh>
    <rPh sb="38" eb="40">
      <t>ヒカク</t>
    </rPh>
    <phoneticPr fontId="1"/>
  </si>
  <si>
    <t>・リサイクル可能な布類は洋服が多く、汚れも少ないため再利用可能と思われます。</t>
    <rPh sb="6" eb="8">
      <t>カノウ</t>
    </rPh>
    <rPh sb="9" eb="11">
      <t>ヌノルイ</t>
    </rPh>
    <rPh sb="12" eb="14">
      <t>ヨウフク</t>
    </rPh>
    <rPh sb="15" eb="16">
      <t>オオ</t>
    </rPh>
    <rPh sb="18" eb="19">
      <t>ヨゴ</t>
    </rPh>
    <rPh sb="21" eb="22">
      <t>スク</t>
    </rPh>
    <rPh sb="26" eb="29">
      <t>サイリヨウ</t>
    </rPh>
    <rPh sb="29" eb="31">
      <t>カノウ</t>
    </rPh>
    <rPh sb="32" eb="33">
      <t>オモ</t>
    </rPh>
    <phoneticPr fontId="1"/>
  </si>
  <si>
    <t>　なりました。</t>
    <phoneticPr fontId="1"/>
  </si>
  <si>
    <t>・処理困難物は、ペット用の砂とコンクリートブロックの破片でした。</t>
    <rPh sb="1" eb="3">
      <t>ショリ</t>
    </rPh>
    <rPh sb="3" eb="6">
      <t>コンナンブツ</t>
    </rPh>
    <rPh sb="11" eb="12">
      <t>ヨウ</t>
    </rPh>
    <rPh sb="13" eb="14">
      <t>スナ</t>
    </rPh>
    <rPh sb="26" eb="28">
      <t>ハヘン</t>
    </rPh>
    <phoneticPr fontId="1"/>
  </si>
  <si>
    <t>　その策定に当たり県が実施する、県内に所在する処理施設に搬入される一般廃棄物の</t>
    <rPh sb="3" eb="5">
      <t>サクテイ</t>
    </rPh>
    <rPh sb="6" eb="7">
      <t>ア</t>
    </rPh>
    <rPh sb="9" eb="10">
      <t>ケン</t>
    </rPh>
    <rPh sb="11" eb="13">
      <t>ジッシ</t>
    </rPh>
    <rPh sb="16" eb="18">
      <t>ケンナイ</t>
    </rPh>
    <rPh sb="19" eb="21">
      <t>ショザイ</t>
    </rPh>
    <rPh sb="23" eb="27">
      <t>ショリシセツ</t>
    </rPh>
    <rPh sb="28" eb="30">
      <t>ハンニュウ</t>
    </rPh>
    <rPh sb="33" eb="38">
      <t>イッパンハイキブツ</t>
    </rPh>
    <phoneticPr fontId="1"/>
  </si>
  <si>
    <t>それぞれ、塵芥車が施設に搬入したごみ中から任意に、１台当たり４０ｋｇ以上、計２００</t>
    <rPh sb="5" eb="8">
      <t>ジンカイシャ</t>
    </rPh>
    <rPh sb="9" eb="11">
      <t>シセツ</t>
    </rPh>
    <rPh sb="12" eb="14">
      <t>ハンニュウ</t>
    </rPh>
    <rPh sb="18" eb="19">
      <t>チュウ</t>
    </rPh>
    <rPh sb="21" eb="23">
      <t>ニンイ</t>
    </rPh>
    <rPh sb="26" eb="27">
      <t>ダイ</t>
    </rPh>
    <rPh sb="27" eb="28">
      <t>ア</t>
    </rPh>
    <rPh sb="34" eb="36">
      <t>イジョウ</t>
    </rPh>
    <rPh sb="37" eb="38">
      <t>ケイ</t>
    </rPh>
    <phoneticPr fontId="1"/>
  </si>
  <si>
    <t>八戸清掃工場</t>
    <rPh sb="0" eb="2">
      <t>ハチノヘ</t>
    </rPh>
    <rPh sb="2" eb="6">
      <t>セイソウコウジョウ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</si>
</sst>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yyyy&quot;年&quot;mm&quot;月&quot;dd&quot;日&quot;;@"/>
    <numFmt numFmtId="178" formatCode="0.000_);[Red]\(0.000\)"/>
    <numFmt numFmtId="179" formatCode="0.00_);[Red]\(0.00\)"/>
    <numFmt numFmtId="180" formatCode="0.0%"/>
  </numFmts>
  <fonts count="11" x14ac:knownFonts="1">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4"/>
      <name val="ＭＳ 明朝"/>
      <family val="1"/>
      <charset val="128"/>
    </font>
    <font>
      <sz val="11"/>
      <color theme="1"/>
      <name val="ＭＳ Ｐゴシック"/>
      <family val="3"/>
      <charset val="128"/>
    </font>
    <font>
      <sz val="14"/>
      <color theme="1"/>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2"/>
      <color rgb="FFFF0000"/>
      <name val="ＭＳ Ｐゴシック"/>
      <family val="3"/>
      <charset val="128"/>
    </font>
  </fonts>
  <fills count="2">
    <fill>
      <patternFill patternType="none"/>
    </fill>
    <fill>
      <patternFill patternType="gray125"/>
    </fill>
  </fills>
  <borders count="4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4">
    <xf numFmtId="0" fontId="0" fillId="0" borderId="0"/>
    <xf numFmtId="0" fontId="4" fillId="0" borderId="0"/>
    <xf numFmtId="0" fontId="3" fillId="0" borderId="0">
      <alignment vertical="center"/>
    </xf>
    <xf numFmtId="9" fontId="3" fillId="0" borderId="0" applyFont="0" applyFill="0" applyBorder="0" applyAlignment="0" applyProtection="0">
      <alignment vertical="center"/>
    </xf>
  </cellStyleXfs>
  <cellXfs count="122">
    <xf numFmtId="0" fontId="0" fillId="0" borderId="0" xfId="0"/>
    <xf numFmtId="0" fontId="2" fillId="0" borderId="2" xfId="0" applyFont="1" applyBorder="1" applyAlignment="1">
      <alignment horizontal="center" vertical="center"/>
    </xf>
    <xf numFmtId="0" fontId="6" fillId="0" borderId="2" xfId="0" applyFont="1" applyBorder="1" applyAlignment="1">
      <alignment horizontal="center" vertical="center" shrinkToFit="1"/>
    </xf>
    <xf numFmtId="0" fontId="0" fillId="0" borderId="2" xfId="0" applyBorder="1" applyAlignment="1">
      <alignment vertical="center"/>
    </xf>
    <xf numFmtId="0" fontId="5" fillId="0" borderId="2" xfId="0" applyFont="1" applyBorder="1" applyAlignment="1">
      <alignment horizontal="center" vertical="center" shrinkToFit="1"/>
    </xf>
    <xf numFmtId="0" fontId="0" fillId="0" borderId="2" xfId="0" applyBorder="1" applyAlignment="1">
      <alignment horizontal="center" vertical="center"/>
    </xf>
    <xf numFmtId="0" fontId="0" fillId="0" borderId="0" xfId="0" applyAlignment="1">
      <alignment vertical="center"/>
    </xf>
    <xf numFmtId="177" fontId="0" fillId="0" borderId="0" xfId="0" applyNumberFormat="1" applyAlignment="1">
      <alignment horizontal="center" vertical="center"/>
    </xf>
    <xf numFmtId="176" fontId="2" fillId="0" borderId="2" xfId="0" applyNumberFormat="1" applyFont="1" applyBorder="1" applyAlignment="1">
      <alignment vertical="center" shrinkToFit="1"/>
    </xf>
    <xf numFmtId="0" fontId="0" fillId="0" borderId="7"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4" xfId="0" applyBorder="1" applyAlignment="1">
      <alignment vertical="center"/>
    </xf>
    <xf numFmtId="0" fontId="0" fillId="0" borderId="12" xfId="0" applyBorder="1" applyAlignment="1">
      <alignment vertical="center"/>
    </xf>
    <xf numFmtId="178" fontId="0" fillId="0" borderId="8" xfId="0" applyNumberFormat="1" applyBorder="1" applyAlignment="1">
      <alignment horizontal="left" vertical="center" indent="1"/>
    </xf>
    <xf numFmtId="0" fontId="8" fillId="0" borderId="0" xfId="0" applyFont="1" applyAlignment="1">
      <alignment vertical="center"/>
    </xf>
    <xf numFmtId="0" fontId="8" fillId="0" borderId="2" xfId="0" applyFont="1" applyBorder="1" applyAlignment="1">
      <alignment vertical="center"/>
    </xf>
    <xf numFmtId="0" fontId="0" fillId="0" borderId="23" xfId="0" applyBorder="1" applyAlignment="1">
      <alignment vertical="center"/>
    </xf>
    <xf numFmtId="0" fontId="0" fillId="0" borderId="17" xfId="0" applyBorder="1" applyAlignment="1">
      <alignment vertical="center"/>
    </xf>
    <xf numFmtId="0" fontId="0" fillId="0" borderId="30" xfId="0" applyBorder="1" applyAlignment="1">
      <alignment vertical="center"/>
    </xf>
    <xf numFmtId="176" fontId="0" fillId="0" borderId="2" xfId="0" applyNumberFormat="1" applyBorder="1" applyAlignment="1">
      <alignment vertical="center" shrinkToFit="1"/>
    </xf>
    <xf numFmtId="176" fontId="0" fillId="0" borderId="31" xfId="0" applyNumberFormat="1" applyBorder="1" applyAlignment="1">
      <alignment vertical="center" shrinkToFit="1"/>
    </xf>
    <xf numFmtId="176" fontId="0" fillId="0" borderId="22" xfId="0" applyNumberFormat="1" applyBorder="1" applyAlignment="1">
      <alignment vertical="center" shrinkToFit="1"/>
    </xf>
    <xf numFmtId="0" fontId="5" fillId="0" borderId="9" xfId="0" applyFont="1" applyBorder="1" applyAlignment="1">
      <alignment vertical="center"/>
    </xf>
    <xf numFmtId="0" fontId="5" fillId="0" borderId="0" xfId="0" applyFont="1" applyAlignment="1">
      <alignment vertical="center"/>
    </xf>
    <xf numFmtId="0" fontId="5" fillId="0" borderId="38" xfId="0" applyFont="1" applyBorder="1" applyAlignment="1">
      <alignment vertical="center"/>
    </xf>
    <xf numFmtId="0" fontId="5" fillId="0" borderId="11" xfId="0" applyFont="1" applyBorder="1" applyAlignment="1">
      <alignment vertical="center"/>
    </xf>
    <xf numFmtId="0" fontId="5" fillId="0" borderId="4" xfId="0" applyFont="1" applyBorder="1" applyAlignment="1">
      <alignment vertical="center"/>
    </xf>
    <xf numFmtId="0" fontId="5" fillId="0" borderId="16"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vertical="center"/>
    </xf>
    <xf numFmtId="0" fontId="5" fillId="0" borderId="47"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46" xfId="0" applyFont="1" applyBorder="1" applyAlignment="1">
      <alignment vertical="center"/>
    </xf>
    <xf numFmtId="180" fontId="3" fillId="0" borderId="2" xfId="3" applyNumberFormat="1" applyFont="1" applyFill="1" applyBorder="1" applyAlignment="1">
      <alignment vertical="center" shrinkToFit="1"/>
    </xf>
    <xf numFmtId="180" fontId="9" fillId="0" borderId="2" xfId="3" applyNumberFormat="1" applyFont="1" applyFill="1" applyBorder="1" applyAlignment="1">
      <alignment vertical="center" shrinkToFit="1"/>
    </xf>
    <xf numFmtId="180" fontId="8" fillId="0" borderId="0" xfId="0" applyNumberFormat="1" applyFont="1" applyAlignment="1">
      <alignment vertical="center"/>
    </xf>
    <xf numFmtId="180" fontId="3" fillId="0" borderId="2" xfId="3" applyNumberFormat="1" applyFont="1" applyBorder="1" applyAlignment="1">
      <alignment vertical="center" shrinkToFit="1"/>
    </xf>
    <xf numFmtId="0" fontId="8" fillId="0" borderId="2" xfId="0" applyFont="1" applyBorder="1" applyAlignment="1">
      <alignment horizontal="center" vertical="center"/>
    </xf>
    <xf numFmtId="176" fontId="0" fillId="0" borderId="17" xfId="0" applyNumberFormat="1" applyBorder="1" applyAlignment="1">
      <alignment horizontal="right" vertical="center" shrinkToFit="1"/>
    </xf>
    <xf numFmtId="176" fontId="0" fillId="0" borderId="2" xfId="0" applyNumberFormat="1" applyBorder="1" applyAlignment="1">
      <alignment horizontal="right" vertical="center" shrinkToFit="1"/>
    </xf>
    <xf numFmtId="179" fontId="0" fillId="0" borderId="2" xfId="0" applyNumberFormat="1" applyBorder="1" applyAlignment="1">
      <alignment horizontal="right" vertical="center" shrinkToFit="1"/>
    </xf>
    <xf numFmtId="179" fontId="0" fillId="0" borderId="5" xfId="0" applyNumberFormat="1" applyBorder="1" applyAlignment="1">
      <alignment horizontal="right" vertical="center" shrinkToFit="1"/>
    </xf>
    <xf numFmtId="0" fontId="5" fillId="0" borderId="2"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176" fontId="0" fillId="0" borderId="31" xfId="0" applyNumberFormat="1" applyBorder="1" applyAlignment="1">
      <alignment horizontal="right" vertical="center" shrinkToFit="1"/>
    </xf>
    <xf numFmtId="176" fontId="0" fillId="0" borderId="22" xfId="0" applyNumberFormat="1" applyBorder="1" applyAlignment="1">
      <alignment horizontal="right" vertical="center" shrinkToFit="1"/>
    </xf>
    <xf numFmtId="176" fontId="0" fillId="0" borderId="44" xfId="0" applyNumberFormat="1" applyBorder="1" applyAlignment="1">
      <alignment horizontal="right" vertical="center" shrinkToFit="1"/>
    </xf>
    <xf numFmtId="176" fontId="0" fillId="0" borderId="29" xfId="0" applyNumberFormat="1" applyBorder="1" applyAlignment="1">
      <alignment horizontal="right" vertical="center" shrinkToFit="1"/>
    </xf>
    <xf numFmtId="176" fontId="0" fillId="0" borderId="13" xfId="0" applyNumberFormat="1" applyBorder="1" applyAlignment="1">
      <alignment horizontal="right" vertical="center" shrinkToFit="1"/>
    </xf>
    <xf numFmtId="176" fontId="0" fillId="0" borderId="18" xfId="0" applyNumberFormat="1" applyBorder="1" applyAlignment="1">
      <alignment horizontal="right" vertical="center" shrinkToFit="1"/>
    </xf>
    <xf numFmtId="0" fontId="9" fillId="0" borderId="37" xfId="0" applyFont="1"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horizontal="center" vertical="center" wrapText="1"/>
    </xf>
    <xf numFmtId="0" fontId="0" fillId="0" borderId="2" xfId="0" applyBorder="1" applyAlignment="1">
      <alignment horizontal="center" vertical="center" wrapText="1"/>
    </xf>
    <xf numFmtId="176" fontId="0" fillId="0" borderId="34" xfId="0" applyNumberFormat="1" applyBorder="1" applyAlignment="1">
      <alignment horizontal="right" vertical="center" shrinkToFit="1"/>
    </xf>
    <xf numFmtId="176" fontId="0" fillId="0" borderId="23" xfId="0" applyNumberFormat="1" applyBorder="1" applyAlignment="1">
      <alignment horizontal="right" vertical="center" shrinkToFit="1"/>
    </xf>
    <xf numFmtId="176" fontId="0" fillId="0" borderId="24" xfId="0" applyNumberFormat="1" applyBorder="1" applyAlignment="1">
      <alignment horizontal="right" vertical="center" shrinkToFit="1"/>
    </xf>
    <xf numFmtId="176" fontId="0" fillId="0" borderId="30" xfId="0" applyNumberFormat="1" applyBorder="1" applyAlignment="1">
      <alignment horizontal="right" vertical="center" shrinkToFit="1"/>
    </xf>
    <xf numFmtId="179" fontId="0" fillId="0" borderId="31" xfId="0" applyNumberFormat="1" applyBorder="1" applyAlignment="1">
      <alignment horizontal="right" vertical="center" shrinkToFit="1"/>
    </xf>
    <xf numFmtId="179" fontId="0" fillId="0" borderId="7" xfId="0" applyNumberFormat="1" applyBorder="1" applyAlignment="1">
      <alignment horizontal="right" vertical="center" shrinkToFit="1"/>
    </xf>
    <xf numFmtId="179" fontId="0" fillId="0" borderId="34" xfId="0" applyNumberFormat="1" applyBorder="1" applyAlignment="1">
      <alignment horizontal="right" vertical="center" shrinkToFit="1"/>
    </xf>
    <xf numFmtId="179" fontId="0" fillId="0" borderId="25" xfId="0" applyNumberFormat="1" applyBorder="1" applyAlignment="1">
      <alignment horizontal="right" vertical="center" shrinkToFit="1"/>
    </xf>
    <xf numFmtId="179" fontId="0" fillId="0" borderId="22" xfId="0" applyNumberFormat="1" applyBorder="1" applyAlignment="1">
      <alignment horizontal="right" vertical="center" shrinkToFit="1"/>
    </xf>
    <xf numFmtId="179" fontId="0" fillId="0" borderId="11" xfId="0" applyNumberFormat="1" applyBorder="1" applyAlignment="1">
      <alignment horizontal="right" vertical="center" shrinkToFit="1"/>
    </xf>
    <xf numFmtId="176" fontId="0" fillId="0" borderId="25" xfId="0" applyNumberFormat="1" applyBorder="1" applyAlignment="1">
      <alignment horizontal="right" vertical="center" shrinkToFit="1"/>
    </xf>
    <xf numFmtId="176" fontId="0" fillId="0" borderId="33" xfId="0" applyNumberFormat="1" applyBorder="1" applyAlignment="1">
      <alignment horizontal="right" vertical="center" shrinkToFit="1"/>
    </xf>
    <xf numFmtId="176" fontId="0" fillId="0" borderId="32" xfId="0" applyNumberFormat="1" applyBorder="1" applyAlignment="1">
      <alignment horizontal="right" vertical="center" shrinkToFit="1"/>
    </xf>
    <xf numFmtId="180" fontId="5" fillId="0" borderId="9" xfId="0" applyNumberFormat="1" applyFont="1" applyBorder="1" applyAlignment="1">
      <alignment horizontal="center" vertical="center"/>
    </xf>
    <xf numFmtId="0" fontId="5" fillId="0" borderId="0" xfId="0" applyFont="1" applyAlignment="1">
      <alignment horizontal="center" vertical="center"/>
    </xf>
    <xf numFmtId="180" fontId="5" fillId="0" borderId="0" xfId="0" applyNumberFormat="1" applyFont="1" applyAlignment="1">
      <alignment horizontal="center" vertical="center"/>
    </xf>
    <xf numFmtId="0" fontId="8" fillId="0" borderId="0" xfId="0" applyFont="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45" xfId="0" applyBorder="1" applyAlignment="1">
      <alignment horizontal="center" vertical="center" shrinkToFit="1"/>
    </xf>
    <xf numFmtId="0" fontId="0" fillId="0" borderId="39" xfId="0" applyBorder="1" applyAlignment="1">
      <alignment horizontal="center" vertical="center" shrinkToFit="1"/>
    </xf>
    <xf numFmtId="0" fontId="0" fillId="0" borderId="42" xfId="0" applyBorder="1" applyAlignment="1">
      <alignment horizontal="center" vertical="center"/>
    </xf>
    <xf numFmtId="0" fontId="5" fillId="0" borderId="20"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5" fillId="0" borderId="24"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8" fillId="0" borderId="19" xfId="0" applyFont="1" applyBorder="1" applyAlignment="1">
      <alignment horizontal="center" vertical="center"/>
    </xf>
    <xf numFmtId="0" fontId="8" fillId="0" borderId="41" xfId="0" applyFont="1" applyBorder="1" applyAlignment="1">
      <alignment horizontal="center" vertical="center"/>
    </xf>
    <xf numFmtId="176" fontId="0" fillId="0" borderId="36" xfId="0" applyNumberFormat="1" applyBorder="1" applyAlignment="1">
      <alignment horizontal="right" vertical="center" shrinkToFit="1"/>
    </xf>
    <xf numFmtId="176" fontId="0" fillId="0" borderId="35" xfId="0" applyNumberFormat="1" applyBorder="1" applyAlignment="1">
      <alignment horizontal="right" vertical="center" shrinkToFit="1"/>
    </xf>
    <xf numFmtId="0" fontId="5" fillId="0" borderId="22"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3" xfId="0" applyFont="1" applyBorder="1" applyAlignment="1">
      <alignment horizontal="center" vertical="center" shrinkToFit="1"/>
    </xf>
    <xf numFmtId="0" fontId="0" fillId="0" borderId="0" xfId="0" applyAlignment="1">
      <alignment horizontal="center" vertical="center"/>
    </xf>
    <xf numFmtId="177" fontId="0" fillId="0" borderId="0" xfId="0" applyNumberFormat="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3" xfId="0" applyBorder="1" applyAlignment="1">
      <alignment horizontal="left" vertical="center" indent="1"/>
    </xf>
    <xf numFmtId="0" fontId="7" fillId="0" borderId="0" xfId="0" applyFont="1" applyAlignment="1">
      <alignment horizontal="distributed" vertical="center"/>
    </xf>
    <xf numFmtId="0" fontId="0" fillId="0" borderId="4" xfId="0"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left" vertical="center"/>
    </xf>
    <xf numFmtId="0" fontId="0" fillId="0" borderId="2" xfId="0" applyFont="1" applyBorder="1" applyAlignment="1">
      <alignment horizontal="left" vertical="center" wrapText="1"/>
    </xf>
  </cellXfs>
  <cellStyles count="4">
    <cellStyle name="パーセント" xfId="3" builtinId="5"/>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青森市清掃工場（生活系ごみ）</a:t>
            </a:r>
          </a:p>
        </c:rich>
      </c:tx>
      <c:layout>
        <c:manualLayout>
          <c:xMode val="edge"/>
          <c:yMode val="edge"/>
          <c:x val="0.30093378935957449"/>
          <c:y val="7.177033492822966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765542442515293"/>
          <c:y val="0.1957633840193416"/>
          <c:w val="0.57459978655282817"/>
          <c:h val="0.64401913875598082"/>
        </c:manualLayout>
      </c:layout>
      <c:pieChart>
        <c:varyColors val="1"/>
        <c:ser>
          <c:idx val="0"/>
          <c:order val="0"/>
          <c:tx>
            <c:strRef>
              <c:f>まとめ!$K$53</c:f>
              <c:strCache>
                <c:ptCount val="1"/>
                <c:pt idx="0">
                  <c:v>生活系ごみ</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B-FBF6-4558-A03D-2FB981CFD85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C-FBF6-4558-A03D-2FB981CFD85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A-FBF6-4558-A03D-2FB981CFD85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D-FBF6-4558-A03D-2FB981CFD85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E-FBF6-4558-A03D-2FB981CFD85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F-FBF6-4558-A03D-2FB981CFD85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FBF6-4558-A03D-2FB981CFD85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1-FBF6-4558-A03D-2FB981CFD85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2-FBF6-4558-A03D-2FB981CFD853}"/>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3-FBF6-4558-A03D-2FB981CFD853}"/>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4-FBF6-4558-A03D-2FB981CFD853}"/>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25-FBF6-4558-A03D-2FB981CFD853}"/>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26-FBF6-4558-A03D-2FB981CFD853}"/>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27-FBF6-4558-A03D-2FB981CFD853}"/>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28-FBF6-4558-A03D-2FB981CFD853}"/>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29-FBF6-4558-A03D-2FB981CFD853}"/>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A-FBF6-4558-A03D-2FB981CFD853}"/>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B-FBF6-4558-A03D-2FB981CFD853}"/>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C-FBF6-4558-A03D-2FB981CFD853}"/>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D-FBF6-4558-A03D-2FB981CFD853}"/>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E-FBF6-4558-A03D-2FB981CFD853}"/>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F-FBF6-4558-A03D-2FB981CFD853}"/>
              </c:ext>
            </c:extLst>
          </c:dPt>
          <c:dLbls>
            <c:dLbl>
              <c:idx val="0"/>
              <c:layout>
                <c:manualLayout>
                  <c:x val="0.31937503676501477"/>
                  <c:y val="-4.7846889952153134E-3"/>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29513340448239056"/>
                      <c:h val="6.3157894736842107E-2"/>
                    </c:manualLayout>
                  </c15:layout>
                </c:ext>
                <c:ext xmlns:c16="http://schemas.microsoft.com/office/drawing/2014/chart" uri="{C3380CC4-5D6E-409C-BE32-E72D297353CC}">
                  <c16:uniqueId val="{0000001B-FBF6-4558-A03D-2FB981CFD853}"/>
                </c:ext>
              </c:extLst>
            </c:dLbl>
            <c:dLbl>
              <c:idx val="1"/>
              <c:layout>
                <c:manualLayout>
                  <c:x val="0.26281951949176041"/>
                  <c:y val="3.8026033229099948E-2"/>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26738527214514407"/>
                      <c:h val="6.3157894736842107E-2"/>
                    </c:manualLayout>
                  </c15:layout>
                </c:ext>
                <c:ext xmlns:c16="http://schemas.microsoft.com/office/drawing/2014/chart" uri="{C3380CC4-5D6E-409C-BE32-E72D297353CC}">
                  <c16:uniqueId val="{0000001C-FBF6-4558-A03D-2FB981CFD853}"/>
                </c:ext>
              </c:extLst>
            </c:dLbl>
            <c:dLbl>
              <c:idx val="2"/>
              <c:layout>
                <c:manualLayout>
                  <c:x val="3.4641971781275475E-2"/>
                  <c:y val="-5.5464152507252382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BF6-4558-A03D-2FB981CFD853}"/>
                </c:ext>
              </c:extLst>
            </c:dLbl>
            <c:dLbl>
              <c:idx val="3"/>
              <c:layout>
                <c:manualLayout>
                  <c:x val="5.0131849847477712E-2"/>
                  <c:y val="-6.6808951512639866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BF6-4558-A03D-2FB981CFD853}"/>
                </c:ext>
              </c:extLst>
            </c:dLbl>
            <c:dLbl>
              <c:idx val="4"/>
              <c:layout>
                <c:manualLayout>
                  <c:x val="3.0541096984008267E-2"/>
                  <c:y val="0.11290669856459322"/>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26760947570987992"/>
                      <c:h val="6.1447462607843867E-2"/>
                    </c:manualLayout>
                  </c15:layout>
                </c:ext>
                <c:ext xmlns:c16="http://schemas.microsoft.com/office/drawing/2014/chart" uri="{C3380CC4-5D6E-409C-BE32-E72D297353CC}">
                  <c16:uniqueId val="{0000001E-FBF6-4558-A03D-2FB981CFD853}"/>
                </c:ext>
              </c:extLst>
            </c:dLbl>
            <c:dLbl>
              <c:idx val="5"/>
              <c:layout>
                <c:manualLayout>
                  <c:x val="0.36529239741510433"/>
                  <c:y val="9.8816072034057761E-2"/>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25881931780939338"/>
                      <c:h val="6.1447462607843867E-2"/>
                    </c:manualLayout>
                  </c15:layout>
                </c:ext>
                <c:ext xmlns:c16="http://schemas.microsoft.com/office/drawing/2014/chart" uri="{C3380CC4-5D6E-409C-BE32-E72D297353CC}">
                  <c16:uniqueId val="{0000001F-FBF6-4558-A03D-2FB981CFD853}"/>
                </c:ext>
              </c:extLst>
            </c:dLbl>
            <c:dLbl>
              <c:idx val="6"/>
              <c:layout>
                <c:manualLayout>
                  <c:x val="0.3611200094118438"/>
                  <c:y val="0.25552848208567214"/>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26120606055513074"/>
                      <c:h val="6.1447462607843867E-2"/>
                    </c:manualLayout>
                  </c15:layout>
                </c:ext>
                <c:ext xmlns:c16="http://schemas.microsoft.com/office/drawing/2014/chart" uri="{C3380CC4-5D6E-409C-BE32-E72D297353CC}">
                  <c16:uniqueId val="{00000020-FBF6-4558-A03D-2FB981CFD853}"/>
                </c:ext>
              </c:extLst>
            </c:dLbl>
            <c:dLbl>
              <c:idx val="7"/>
              <c:layout>
                <c:manualLayout>
                  <c:x val="1.4958613097589052E-2"/>
                  <c:y val="0.35551604942922804"/>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23772687165438364"/>
                      <c:h val="6.1447462607843867E-2"/>
                    </c:manualLayout>
                  </c15:layout>
                </c:ext>
                <c:ext xmlns:c16="http://schemas.microsoft.com/office/drawing/2014/chart" uri="{C3380CC4-5D6E-409C-BE32-E72D297353CC}">
                  <c16:uniqueId val="{00000021-FBF6-4558-A03D-2FB981CFD853}"/>
                </c:ext>
              </c:extLst>
            </c:dLbl>
            <c:dLbl>
              <c:idx val="8"/>
              <c:layout>
                <c:manualLayout>
                  <c:x val="-0.15032379209086105"/>
                  <c:y val="0.28640514926182431"/>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2-FBF6-4558-A03D-2FB981CFD853}"/>
                </c:ext>
              </c:extLst>
            </c:dLbl>
            <c:dLbl>
              <c:idx val="9"/>
              <c:layout>
                <c:manualLayout>
                  <c:x val="-0.1383840959403986"/>
                  <c:y val="0.25243056810715297"/>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3-FBF6-4558-A03D-2FB981CFD853}"/>
                </c:ext>
              </c:extLst>
            </c:dLbl>
            <c:dLbl>
              <c:idx val="10"/>
              <c:layout>
                <c:manualLayout>
                  <c:x val="-5.9563924397824188E-2"/>
                  <c:y val="0.1984646861187919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0"/>
              <c:showBubbleSize val="0"/>
              <c:extLst>
                <c:ext xmlns:c15="http://schemas.microsoft.com/office/drawing/2012/chart" uri="{CE6537A1-D6FC-4f65-9D91-7224C49458BB}">
                  <c15:layout>
                    <c:manualLayout>
                      <c:w val="0.20596587982796383"/>
                      <c:h val="8.7462602146376314E-2"/>
                    </c:manualLayout>
                  </c15:layout>
                </c:ext>
                <c:ext xmlns:c16="http://schemas.microsoft.com/office/drawing/2014/chart" uri="{C3380CC4-5D6E-409C-BE32-E72D297353CC}">
                  <c16:uniqueId val="{00000024-FBF6-4558-A03D-2FB981CFD853}"/>
                </c:ext>
              </c:extLst>
            </c:dLbl>
            <c:dLbl>
              <c:idx val="11"/>
              <c:layout>
                <c:manualLayout>
                  <c:x val="-7.2927941695471635E-2"/>
                  <c:y val="0.32306620935143021"/>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5-FBF6-4558-A03D-2FB981CFD853}"/>
                </c:ext>
              </c:extLst>
            </c:dLbl>
            <c:dLbl>
              <c:idx val="12"/>
              <c:layout>
                <c:manualLayout>
                  <c:x val="-0.1539211253876083"/>
                  <c:y val="0.31703142071355916"/>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6-FBF6-4558-A03D-2FB981CFD853}"/>
                </c:ext>
              </c:extLst>
            </c:dLbl>
            <c:dLbl>
              <c:idx val="13"/>
              <c:layout>
                <c:manualLayout>
                  <c:x val="-0.32008000067227454"/>
                  <c:y val="0.2700943751648269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7-FBF6-4558-A03D-2FB981CFD853}"/>
                </c:ext>
              </c:extLst>
            </c:dLbl>
            <c:dLbl>
              <c:idx val="14"/>
              <c:layout>
                <c:manualLayout>
                  <c:x val="-0.33266111479928401"/>
                  <c:y val="0.22299871905963908"/>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8-FBF6-4558-A03D-2FB981CFD853}"/>
                </c:ext>
              </c:extLst>
            </c:dLbl>
            <c:dLbl>
              <c:idx val="15"/>
              <c:layout>
                <c:manualLayout>
                  <c:x val="-0.29911444633988521"/>
                  <c:y val="0.18574935011114038"/>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9-FBF6-4558-A03D-2FB981CFD853}"/>
                </c:ext>
              </c:extLst>
            </c:dLbl>
            <c:dLbl>
              <c:idx val="16"/>
              <c:layout>
                <c:manualLayout>
                  <c:x val="-0.33278683014142973"/>
                  <c:y val="0.14820122066081448"/>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A-FBF6-4558-A03D-2FB981CFD853}"/>
                </c:ext>
              </c:extLst>
            </c:dLbl>
            <c:dLbl>
              <c:idx val="17"/>
              <c:layout>
                <c:manualLayout>
                  <c:x val="-0.3421354801300851"/>
                  <c:y val="0.11069472177221866"/>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FBF6-4558-A03D-2FB981CFD853}"/>
                </c:ext>
              </c:extLst>
            </c:dLbl>
            <c:dLbl>
              <c:idx val="18"/>
              <c:layout>
                <c:manualLayout>
                  <c:x val="-0.31569878738476792"/>
                  <c:y val="7.0722224315262025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C-FBF6-4558-A03D-2FB981CFD853}"/>
                </c:ext>
              </c:extLst>
            </c:dLbl>
            <c:dLbl>
              <c:idx val="19"/>
              <c:layout>
                <c:manualLayout>
                  <c:x val="-0.3340799502516828"/>
                  <c:y val="3.7718042421730769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D-FBF6-4558-A03D-2FB981CFD853}"/>
                </c:ext>
              </c:extLst>
            </c:dLbl>
            <c:dLbl>
              <c:idx val="20"/>
              <c:layout>
                <c:manualLayout>
                  <c:x val="-0.37841578500659678"/>
                  <c:y val="1.1008552160644992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E-FBF6-4558-A03D-2FB981CFD853}"/>
                </c:ext>
              </c:extLst>
            </c:dLbl>
            <c:dLbl>
              <c:idx val="21"/>
              <c:layout>
                <c:manualLayout>
                  <c:x val="-0.40935335591055388"/>
                  <c:y val="-3.0532532117695816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FBF6-4558-A03D-2FB981CFD8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まとめ!$AF$94:$AG$115</c:f>
              <c:multiLvlStrCache>
                <c:ptCount val="22"/>
                <c:lvl>
                  <c:pt idx="0">
                    <c:v>1.3%</c:v>
                  </c:pt>
                  <c:pt idx="1">
                    <c:v>1.5%</c:v>
                  </c:pt>
                  <c:pt idx="2">
                    <c:v>24.7%</c:v>
                  </c:pt>
                  <c:pt idx="3">
                    <c:v>9.0%</c:v>
                  </c:pt>
                  <c:pt idx="4">
                    <c:v>4.5%</c:v>
                  </c:pt>
                  <c:pt idx="5">
                    <c:v>17.7%</c:v>
                  </c:pt>
                  <c:pt idx="6">
                    <c:v>9.7%</c:v>
                  </c:pt>
                  <c:pt idx="7">
                    <c:v>0.6%</c:v>
                  </c:pt>
                  <c:pt idx="8">
                    <c:v>0.4%</c:v>
                  </c:pt>
                  <c:pt idx="9">
                    <c:v>0.4%</c:v>
                  </c:pt>
                  <c:pt idx="10">
                    <c:v>1.6%</c:v>
                  </c:pt>
                  <c:pt idx="11">
                    <c:v>16.3%</c:v>
                  </c:pt>
                  <c:pt idx="12">
                    <c:v>8.2%</c:v>
                  </c:pt>
                  <c:pt idx="13">
                    <c:v>0.8%</c:v>
                  </c:pt>
                  <c:pt idx="14">
                    <c:v>0.1%</c:v>
                  </c:pt>
                  <c:pt idx="15">
                    <c:v>0.3%</c:v>
                  </c:pt>
                  <c:pt idx="16">
                    <c:v>0.0%</c:v>
                  </c:pt>
                  <c:pt idx="17">
                    <c:v>0.3%</c:v>
                  </c:pt>
                  <c:pt idx="18">
                    <c:v>0.1%</c:v>
                  </c:pt>
                  <c:pt idx="19">
                    <c:v>0.2%</c:v>
                  </c:pt>
                  <c:pt idx="20">
                    <c:v>1.0%</c:v>
                  </c:pt>
                  <c:pt idx="21">
                    <c:v>1.3%</c:v>
                  </c:pt>
                </c:lvl>
                <c:lvl>
                  <c:pt idx="0">
                    <c:v>未使用食材（食品ロス）</c:v>
                  </c:pt>
                  <c:pt idx="1">
                    <c:v>未利用食品（食品ロス）</c:v>
                  </c:pt>
                  <c:pt idx="2">
                    <c:v>調理くず</c:v>
                  </c:pt>
                  <c:pt idx="3">
                    <c:v>食べ残し</c:v>
                  </c:pt>
                  <c:pt idx="4">
                    <c:v>紙類（リサイクル可能）</c:v>
                  </c:pt>
                  <c:pt idx="5">
                    <c:v>紙類（リサイクル不可）</c:v>
                  </c:pt>
                  <c:pt idx="6">
                    <c:v>布類（リサイクル可能）</c:v>
                  </c:pt>
                  <c:pt idx="7">
                    <c:v>布類（リサイクル不可）</c:v>
                  </c:pt>
                  <c:pt idx="8">
                    <c:v>草木類</c:v>
                  </c:pt>
                  <c:pt idx="9">
                    <c:v>ﾍﾟｯﾄﾎﾞﾄﾙ</c:v>
                  </c:pt>
                  <c:pt idx="10">
                    <c:v>リサイクル可能な容器包装</c:v>
                  </c:pt>
                  <c:pt idx="11">
                    <c:v>リサイクル不可な容器包装</c:v>
                  </c:pt>
                  <c:pt idx="12">
                    <c:v>容器包装プラ以外のプラ製品</c:v>
                  </c:pt>
                  <c:pt idx="13">
                    <c:v>ゴム類</c:v>
                  </c:pt>
                  <c:pt idx="14">
                    <c:v>皮革類</c:v>
                  </c:pt>
                  <c:pt idx="15">
                    <c:v>その他可燃物</c:v>
                  </c:pt>
                  <c:pt idx="16">
                    <c:v>ガラス類</c:v>
                  </c:pt>
                  <c:pt idx="17">
                    <c:v>金属類</c:v>
                  </c:pt>
                  <c:pt idx="18">
                    <c:v>その他不燃物</c:v>
                  </c:pt>
                  <c:pt idx="19">
                    <c:v>処理困難物</c:v>
                  </c:pt>
                  <c:pt idx="20">
                    <c:v>外袋</c:v>
                  </c:pt>
                  <c:pt idx="21">
                    <c:v>内袋</c:v>
                  </c:pt>
                </c:lvl>
              </c:multiLvlStrCache>
            </c:multiLvlStrRef>
          </c:cat>
          <c:val>
            <c:numRef>
              <c:f>まとめ!$AG$94:$AG$115</c:f>
              <c:numCache>
                <c:formatCode>0.0%</c:formatCode>
                <c:ptCount val="22"/>
                <c:pt idx="0">
                  <c:v>1.3000000000000001E-2</c:v>
                </c:pt>
                <c:pt idx="1">
                  <c:v>1.4999999999999999E-2</c:v>
                </c:pt>
                <c:pt idx="2">
                  <c:v>0.247</c:v>
                </c:pt>
                <c:pt idx="3">
                  <c:v>0.09</c:v>
                </c:pt>
                <c:pt idx="4">
                  <c:v>4.4999999999999998E-2</c:v>
                </c:pt>
                <c:pt idx="5">
                  <c:v>0.17699999999999999</c:v>
                </c:pt>
                <c:pt idx="6">
                  <c:v>9.6999999999999989E-2</c:v>
                </c:pt>
                <c:pt idx="7">
                  <c:v>6.0000000000000001E-3</c:v>
                </c:pt>
                <c:pt idx="8">
                  <c:v>4.0000000000000001E-3</c:v>
                </c:pt>
                <c:pt idx="9">
                  <c:v>4.0000000000000001E-3</c:v>
                </c:pt>
                <c:pt idx="10">
                  <c:v>1.6E-2</c:v>
                </c:pt>
                <c:pt idx="11">
                  <c:v>0.16300000000000001</c:v>
                </c:pt>
                <c:pt idx="12">
                  <c:v>8.199999999999999E-2</c:v>
                </c:pt>
                <c:pt idx="13">
                  <c:v>8.0000000000000002E-3</c:v>
                </c:pt>
                <c:pt idx="14">
                  <c:v>1E-3</c:v>
                </c:pt>
                <c:pt idx="15">
                  <c:v>3.0000000000000001E-3</c:v>
                </c:pt>
                <c:pt idx="16">
                  <c:v>0</c:v>
                </c:pt>
                <c:pt idx="17">
                  <c:v>3.0000000000000001E-3</c:v>
                </c:pt>
                <c:pt idx="18">
                  <c:v>1E-3</c:v>
                </c:pt>
                <c:pt idx="19">
                  <c:v>2E-3</c:v>
                </c:pt>
                <c:pt idx="20">
                  <c:v>0.01</c:v>
                </c:pt>
                <c:pt idx="21">
                  <c:v>1.3000000000000001E-2</c:v>
                </c:pt>
              </c:numCache>
            </c:numRef>
          </c:val>
          <c:extLst>
            <c:ext xmlns:c16="http://schemas.microsoft.com/office/drawing/2014/chart" uri="{C3380CC4-5D6E-409C-BE32-E72D297353CC}">
              <c16:uniqueId val="{00000019-FBF6-4558-A03D-2FB981CFD85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青森市清掃工場（事業系ごみ）</a:t>
            </a:r>
          </a:p>
        </c:rich>
      </c:tx>
      <c:layout>
        <c:manualLayout>
          <c:xMode val="edge"/>
          <c:yMode val="edge"/>
          <c:x val="0.30093378935957449"/>
          <c:y val="7.177033492822966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765542442515293"/>
          <c:y val="0.1957633840193416"/>
          <c:w val="0.57459978655282817"/>
          <c:h val="0.64401913875598082"/>
        </c:manualLayout>
      </c:layout>
      <c:pieChart>
        <c:varyColors val="1"/>
        <c:ser>
          <c:idx val="0"/>
          <c:order val="0"/>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F9-4B15-9609-C163749F1FA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4F9-4B15-9609-C163749F1FA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4F9-4B15-9609-C163749F1FA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4F9-4B15-9609-C163749F1FA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4F9-4B15-9609-C163749F1FA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4F9-4B15-9609-C163749F1FA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4F9-4B15-9609-C163749F1FA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4F9-4B15-9609-C163749F1FA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4F9-4B15-9609-C163749F1FA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4F9-4B15-9609-C163749F1FA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4F9-4B15-9609-C163749F1FA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04F9-4B15-9609-C163749F1FAC}"/>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04F9-4B15-9609-C163749F1FAC}"/>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04F9-4B15-9609-C163749F1FAC}"/>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04F9-4B15-9609-C163749F1FAC}"/>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04F9-4B15-9609-C163749F1FAC}"/>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04F9-4B15-9609-C163749F1FAC}"/>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04F9-4B15-9609-C163749F1FAC}"/>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04F9-4B15-9609-C163749F1FAC}"/>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04F9-4B15-9609-C163749F1FAC}"/>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04F9-4B15-9609-C163749F1FAC}"/>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04F9-4B15-9609-C163749F1FAC}"/>
              </c:ext>
            </c:extLst>
          </c:dPt>
          <c:dLbls>
            <c:dLbl>
              <c:idx val="0"/>
              <c:layout>
                <c:manualLayout>
                  <c:x val="0.29165773107441562"/>
                  <c:y val="-1.8285875891222481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8951318893416256"/>
                      <c:h val="6.6837699162840936E-2"/>
                    </c:manualLayout>
                  </c15:layout>
                </c:ext>
                <c:ext xmlns:c16="http://schemas.microsoft.com/office/drawing/2014/chart" uri="{C3380CC4-5D6E-409C-BE32-E72D297353CC}">
                  <c16:uniqueId val="{00000001-04F9-4B15-9609-C163749F1FAC}"/>
                </c:ext>
              </c:extLst>
            </c:dLbl>
            <c:dLbl>
              <c:idx val="1"/>
              <c:layout>
                <c:manualLayout>
                  <c:x val="0.25055285283206219"/>
                  <c:y val="2.926059100835458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7586309378065887"/>
                      <c:h val="7.1293545773697009E-2"/>
                    </c:manualLayout>
                  </c15:layout>
                </c:ext>
                <c:ext xmlns:c16="http://schemas.microsoft.com/office/drawing/2014/chart" uri="{C3380CC4-5D6E-409C-BE32-E72D297353CC}">
                  <c16:uniqueId val="{00000003-04F9-4B15-9609-C163749F1FAC}"/>
                </c:ext>
              </c:extLst>
            </c:dLbl>
            <c:dLbl>
              <c:idx val="2"/>
              <c:layout>
                <c:manualLayout>
                  <c:x val="0.14608004714615477"/>
                  <c:y val="4.129190845473238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F9-4B15-9609-C163749F1FAC}"/>
                </c:ext>
              </c:extLst>
            </c:dLbl>
            <c:dLbl>
              <c:idx val="3"/>
              <c:layout>
                <c:manualLayout>
                  <c:x val="5.6180249611196199E-2"/>
                  <c:y val="1.607443209485392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F9-4B15-9609-C163749F1FAC}"/>
                </c:ext>
              </c:extLst>
            </c:dLbl>
            <c:dLbl>
              <c:idx val="4"/>
              <c:layout>
                <c:manualLayout>
                  <c:x val="-3.6242762170276646E-3"/>
                  <c:y val="0.2399572404442822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4F9-4B15-9609-C163749F1FAC}"/>
                </c:ext>
              </c:extLst>
            </c:dLbl>
            <c:dLbl>
              <c:idx val="5"/>
              <c:layout>
                <c:manualLayout>
                  <c:x val="3.2669651013760531E-3"/>
                  <c:y val="2.845266030487910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4F9-4B15-9609-C163749F1FAC}"/>
                </c:ext>
              </c:extLst>
            </c:dLbl>
            <c:dLbl>
              <c:idx val="6"/>
              <c:layout>
                <c:manualLayout>
                  <c:x val="0.24447780398884839"/>
                  <c:y val="3.9504041200899035E-3"/>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9380227321466867"/>
                      <c:h val="6.6837699162840936E-2"/>
                    </c:manualLayout>
                  </c15:layout>
                </c:ext>
                <c:ext xmlns:c16="http://schemas.microsoft.com/office/drawing/2014/chart" uri="{C3380CC4-5D6E-409C-BE32-E72D297353CC}">
                  <c16:uniqueId val="{0000000D-04F9-4B15-9609-C163749F1FAC}"/>
                </c:ext>
              </c:extLst>
            </c:dLbl>
            <c:dLbl>
              <c:idx val="7"/>
              <c:layout>
                <c:manualLayout>
                  <c:x val="0.31953677889770532"/>
                  <c:y val="8.0642211784018494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30452498391593397"/>
                      <c:h val="6.6837699162840936E-2"/>
                    </c:manualLayout>
                  </c15:layout>
                </c:ext>
                <c:ext xmlns:c16="http://schemas.microsoft.com/office/drawing/2014/chart" uri="{C3380CC4-5D6E-409C-BE32-E72D297353CC}">
                  <c16:uniqueId val="{0000000F-04F9-4B15-9609-C163749F1FAC}"/>
                </c:ext>
              </c:extLst>
            </c:dLbl>
            <c:dLbl>
              <c:idx val="8"/>
              <c:layout>
                <c:manualLayout>
                  <c:x val="-0.15750919029180968"/>
                  <c:y val="7.715769933295199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4F9-4B15-9609-C163749F1FAC}"/>
                </c:ext>
              </c:extLst>
            </c:dLbl>
            <c:dLbl>
              <c:idx val="9"/>
              <c:layout>
                <c:manualLayout>
                  <c:x val="-0.37194297206522786"/>
                  <c:y val="4.156833892927845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4F9-4B15-9609-C163749F1FAC}"/>
                </c:ext>
              </c:extLst>
            </c:dLbl>
            <c:dLbl>
              <c:idx val="10"/>
              <c:layout>
                <c:manualLayout>
                  <c:x val="-0.24457903650956347"/>
                  <c:y val="-1.934226558164161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4F9-4B15-9609-C163749F1FAC}"/>
                </c:ext>
              </c:extLst>
            </c:dLbl>
            <c:dLbl>
              <c:idx val="11"/>
              <c:layout>
                <c:manualLayout>
                  <c:x val="-0.10344925118329756"/>
                  <c:y val="-3.002757925580663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4F9-4B15-9609-C163749F1FAC}"/>
                </c:ext>
              </c:extLst>
            </c:dLbl>
            <c:dLbl>
              <c:idx val="12"/>
              <c:layout>
                <c:manualLayout>
                  <c:x val="-7.0002583582263453E-2"/>
                  <c:y val="0.1666790705982168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4F9-4B15-9609-C163749F1FAC}"/>
                </c:ext>
              </c:extLst>
            </c:dLbl>
            <c:dLbl>
              <c:idx val="13"/>
              <c:layout>
                <c:manualLayout>
                  <c:x val="-0.30023589963542785"/>
                  <c:y val="0.20772623176356264"/>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13778683251125884"/>
                      <c:h val="6.6837699162840936E-2"/>
                    </c:manualLayout>
                  </c15:layout>
                </c:ext>
                <c:ext xmlns:c16="http://schemas.microsoft.com/office/drawing/2014/chart" uri="{C3380CC4-5D6E-409C-BE32-E72D297353CC}">
                  <c16:uniqueId val="{0000001B-04F9-4B15-9609-C163749F1FAC}"/>
                </c:ext>
              </c:extLst>
            </c:dLbl>
            <c:dLbl>
              <c:idx val="14"/>
              <c:layout>
                <c:manualLayout>
                  <c:x val="-0.31475124155480994"/>
                  <c:y val="0.14912169532683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4F9-4B15-9609-C163749F1FAC}"/>
                </c:ext>
              </c:extLst>
            </c:dLbl>
            <c:dLbl>
              <c:idx val="15"/>
              <c:layout>
                <c:manualLayout>
                  <c:x val="-0.28505321672877959"/>
                  <c:y val="0.1097480017266272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4F9-4B15-9609-C163749F1FAC}"/>
                </c:ext>
              </c:extLst>
            </c:dLbl>
            <c:dLbl>
              <c:idx val="16"/>
              <c:layout>
                <c:manualLayout>
                  <c:x val="-0.3478143400635933"/>
                  <c:y val="7.523672017368339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4F9-4B15-9609-C163749F1FAC}"/>
                </c:ext>
              </c:extLst>
            </c:dLbl>
            <c:dLbl>
              <c:idx val="17"/>
              <c:layout>
                <c:manualLayout>
                  <c:x val="-0.35596917262888783"/>
                  <c:y val="3.676248880988175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4F9-4B15-9609-C163749F1FAC}"/>
                </c:ext>
              </c:extLst>
            </c:dLbl>
            <c:dLbl>
              <c:idx val="18"/>
              <c:layout>
                <c:manualLayout>
                  <c:x val="-0.31097279470990424"/>
                  <c:y val="9.52196665397921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4F9-4B15-9609-C163749F1FAC}"/>
                </c:ext>
              </c:extLst>
            </c:dLbl>
            <c:dLbl>
              <c:idx val="19"/>
              <c:layout>
                <c:manualLayout>
                  <c:x val="-0.35852438614592003"/>
                  <c:y val="-1.899715276611217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4F9-4B15-9609-C163749F1FAC}"/>
                </c:ext>
              </c:extLst>
            </c:dLbl>
            <c:dLbl>
              <c:idx val="20"/>
              <c:layout>
                <c:manualLayout>
                  <c:x val="-0.43516306119037285"/>
                  <c:y val="-5.203080711319402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4F9-4B15-9609-C163749F1FAC}"/>
                </c:ext>
              </c:extLst>
            </c:dLbl>
            <c:dLbl>
              <c:idx val="21"/>
              <c:layout>
                <c:manualLayout>
                  <c:x val="-0.45614174916962325"/>
                  <c:y val="-9.065962690391489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4F9-4B15-9609-C163749F1F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まとめ!$AF$141:$AF$162</c:f>
              <c:strCache>
                <c:ptCount val="22"/>
                <c:pt idx="0">
                  <c:v>未使用食材（食品ロス）</c:v>
                </c:pt>
                <c:pt idx="1">
                  <c:v>未利用食品（食品ロス）</c:v>
                </c:pt>
                <c:pt idx="2">
                  <c:v>調理くず</c:v>
                </c:pt>
                <c:pt idx="3">
                  <c:v>食べ残し</c:v>
                </c:pt>
                <c:pt idx="4">
                  <c:v>紙類（リサイクル可能）</c:v>
                </c:pt>
                <c:pt idx="5">
                  <c:v>紙類（リサイクル不可）</c:v>
                </c:pt>
                <c:pt idx="6">
                  <c:v>布類（リサイクル可能）</c:v>
                </c:pt>
                <c:pt idx="7">
                  <c:v>布類（リサイクル不可）</c:v>
                </c:pt>
                <c:pt idx="8">
                  <c:v>草木類</c:v>
                </c:pt>
                <c:pt idx="9">
                  <c:v>ﾍﾟｯﾄﾎﾞﾄﾙ</c:v>
                </c:pt>
                <c:pt idx="10">
                  <c:v>リサイクル可能な容器包装</c:v>
                </c:pt>
                <c:pt idx="11">
                  <c:v>リサイクル不可な容器包装</c:v>
                </c:pt>
                <c:pt idx="12">
                  <c:v>容器包装プラ以外のプラ製品</c:v>
                </c:pt>
                <c:pt idx="13">
                  <c:v>ゴム類</c:v>
                </c:pt>
                <c:pt idx="14">
                  <c:v>皮革類</c:v>
                </c:pt>
                <c:pt idx="15">
                  <c:v>その他可燃物</c:v>
                </c:pt>
                <c:pt idx="16">
                  <c:v>ガラス類</c:v>
                </c:pt>
                <c:pt idx="17">
                  <c:v>金属類</c:v>
                </c:pt>
                <c:pt idx="18">
                  <c:v>その他不燃物</c:v>
                </c:pt>
                <c:pt idx="19">
                  <c:v>処理困難物</c:v>
                </c:pt>
                <c:pt idx="20">
                  <c:v>外袋</c:v>
                </c:pt>
                <c:pt idx="21">
                  <c:v>内袋</c:v>
                </c:pt>
              </c:strCache>
            </c:strRef>
          </c:cat>
          <c:val>
            <c:numRef>
              <c:f>まとめ!$AG$141:$AG$162</c:f>
              <c:numCache>
                <c:formatCode>0.0%</c:formatCode>
                <c:ptCount val="22"/>
                <c:pt idx="0">
                  <c:v>2E-3</c:v>
                </c:pt>
                <c:pt idx="1">
                  <c:v>1.8000000000000002E-2</c:v>
                </c:pt>
                <c:pt idx="2">
                  <c:v>0.105</c:v>
                </c:pt>
                <c:pt idx="3">
                  <c:v>4.0999999999999995E-2</c:v>
                </c:pt>
                <c:pt idx="4">
                  <c:v>9.5000000000000001E-2</c:v>
                </c:pt>
                <c:pt idx="5">
                  <c:v>0.22600000000000001</c:v>
                </c:pt>
                <c:pt idx="6">
                  <c:v>0.01</c:v>
                </c:pt>
                <c:pt idx="7">
                  <c:v>3.0000000000000001E-3</c:v>
                </c:pt>
                <c:pt idx="8">
                  <c:v>5.0000000000000001E-3</c:v>
                </c:pt>
                <c:pt idx="9">
                  <c:v>2.7000000000000003E-2</c:v>
                </c:pt>
                <c:pt idx="10">
                  <c:v>2.7000000000000003E-2</c:v>
                </c:pt>
                <c:pt idx="11">
                  <c:v>0.13900000000000001</c:v>
                </c:pt>
                <c:pt idx="12">
                  <c:v>0.249</c:v>
                </c:pt>
                <c:pt idx="13">
                  <c:v>4.0000000000000001E-3</c:v>
                </c:pt>
                <c:pt idx="14">
                  <c:v>1E-3</c:v>
                </c:pt>
                <c:pt idx="15">
                  <c:v>1.2E-2</c:v>
                </c:pt>
                <c:pt idx="16">
                  <c:v>1E-3</c:v>
                </c:pt>
                <c:pt idx="17">
                  <c:v>2E-3</c:v>
                </c:pt>
                <c:pt idx="18">
                  <c:v>0</c:v>
                </c:pt>
                <c:pt idx="19">
                  <c:v>1.7000000000000001E-2</c:v>
                </c:pt>
                <c:pt idx="20">
                  <c:v>1.3999999999999999E-2</c:v>
                </c:pt>
                <c:pt idx="21">
                  <c:v>2E-3</c:v>
                </c:pt>
              </c:numCache>
            </c:numRef>
          </c:val>
          <c:extLst>
            <c:ext xmlns:c16="http://schemas.microsoft.com/office/drawing/2014/chart" uri="{C3380CC4-5D6E-409C-BE32-E72D297353CC}">
              <c16:uniqueId val="{0000002C-04F9-4B15-9609-C163749F1FA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八戸清掃工場（生活系ごみ）</a:t>
            </a:r>
          </a:p>
        </c:rich>
      </c:tx>
      <c:layout>
        <c:manualLayout>
          <c:xMode val="edge"/>
          <c:yMode val="edge"/>
          <c:x val="0.30093378935957449"/>
          <c:y val="7.177033492822966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765542442515293"/>
          <c:y val="0.1957633840193416"/>
          <c:w val="0.57459978655282817"/>
          <c:h val="0.64401913875598082"/>
        </c:manualLayout>
      </c:layout>
      <c:pieChart>
        <c:varyColors val="1"/>
        <c:ser>
          <c:idx val="0"/>
          <c:order val="0"/>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D04-46DD-8B12-37969592CA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D04-46DD-8B12-37969592CA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D04-46DD-8B12-37969592CA4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D04-46DD-8B12-37969592CA4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D04-46DD-8B12-37969592CA4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D04-46DD-8B12-37969592CA4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D04-46DD-8B12-37969592CA4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D04-46DD-8B12-37969592CA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D04-46DD-8B12-37969592CA4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D04-46DD-8B12-37969592CA4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D04-46DD-8B12-37969592CA4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D04-46DD-8B12-37969592CA4C}"/>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7D04-46DD-8B12-37969592CA4C}"/>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7D04-46DD-8B12-37969592CA4C}"/>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7D04-46DD-8B12-37969592CA4C}"/>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7D04-46DD-8B12-37969592CA4C}"/>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7D04-46DD-8B12-37969592CA4C}"/>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7D04-46DD-8B12-37969592CA4C}"/>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7D04-46DD-8B12-37969592CA4C}"/>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7D04-46DD-8B12-37969592CA4C}"/>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7D04-46DD-8B12-37969592CA4C}"/>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7D04-46DD-8B12-37969592CA4C}"/>
              </c:ext>
            </c:extLst>
          </c:dPt>
          <c:dLbls>
            <c:dLbl>
              <c:idx val="0"/>
              <c:layout>
                <c:manualLayout>
                  <c:x val="0.29165773107441562"/>
                  <c:y val="-1.8285875891222481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8951318893416256"/>
                      <c:h val="6.6837699162840936E-2"/>
                    </c:manualLayout>
                  </c15:layout>
                </c:ext>
                <c:ext xmlns:c16="http://schemas.microsoft.com/office/drawing/2014/chart" uri="{C3380CC4-5D6E-409C-BE32-E72D297353CC}">
                  <c16:uniqueId val="{00000001-7D04-46DD-8B12-37969592CA4C}"/>
                </c:ext>
              </c:extLst>
            </c:dLbl>
            <c:dLbl>
              <c:idx val="1"/>
              <c:layout>
                <c:manualLayout>
                  <c:x val="0.25055285283206219"/>
                  <c:y val="2.926059100835458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7586309378065887"/>
                      <c:h val="7.1293545773697009E-2"/>
                    </c:manualLayout>
                  </c15:layout>
                </c:ext>
                <c:ext xmlns:c16="http://schemas.microsoft.com/office/drawing/2014/chart" uri="{C3380CC4-5D6E-409C-BE32-E72D297353CC}">
                  <c16:uniqueId val="{00000003-7D04-46DD-8B12-37969592CA4C}"/>
                </c:ext>
              </c:extLst>
            </c:dLbl>
            <c:dLbl>
              <c:idx val="2"/>
              <c:layout>
                <c:manualLayout>
                  <c:x val="0.14608004714615477"/>
                  <c:y val="4.129190845473238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04-46DD-8B12-37969592CA4C}"/>
                </c:ext>
              </c:extLst>
            </c:dLbl>
            <c:dLbl>
              <c:idx val="3"/>
              <c:layout>
                <c:manualLayout>
                  <c:x val="5.6180249611196199E-2"/>
                  <c:y val="1.607443209485392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04-46DD-8B12-37969592CA4C}"/>
                </c:ext>
              </c:extLst>
            </c:dLbl>
            <c:dLbl>
              <c:idx val="4"/>
              <c:layout>
                <c:manualLayout>
                  <c:x val="-1.4797340767746087E-3"/>
                  <c:y val="0.1339969755436199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04-46DD-8B12-37969592CA4C}"/>
                </c:ext>
              </c:extLst>
            </c:dLbl>
            <c:dLbl>
              <c:idx val="5"/>
              <c:layout>
                <c:manualLayout>
                  <c:x val="3.1146012924665772E-2"/>
                  <c:y val="2.8452660304879106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5438558867681749"/>
                      <c:h val="5.6699866159114209E-2"/>
                    </c:manualLayout>
                  </c15:layout>
                </c:ext>
                <c:ext xmlns:c16="http://schemas.microsoft.com/office/drawing/2014/chart" uri="{C3380CC4-5D6E-409C-BE32-E72D297353CC}">
                  <c16:uniqueId val="{0000000B-7D04-46DD-8B12-37969592CA4C}"/>
                </c:ext>
              </c:extLst>
            </c:dLbl>
            <c:dLbl>
              <c:idx val="6"/>
              <c:layout>
                <c:manualLayout>
                  <c:x val="0.28093502037315032"/>
                  <c:y val="3.0440545097425737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9380227321466867"/>
                      <c:h val="6.6837699162840936E-2"/>
                    </c:manualLayout>
                  </c15:layout>
                </c:ext>
                <c:ext xmlns:c16="http://schemas.microsoft.com/office/drawing/2014/chart" uri="{C3380CC4-5D6E-409C-BE32-E72D297353CC}">
                  <c16:uniqueId val="{0000000D-7D04-46DD-8B12-37969592CA4C}"/>
                </c:ext>
              </c:extLst>
            </c:dLbl>
            <c:dLbl>
              <c:idx val="7"/>
              <c:layout>
                <c:manualLayout>
                  <c:x val="0.33669311601972979"/>
                  <c:y val="9.3887208635344263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30452498391593397"/>
                      <c:h val="6.6837699162840936E-2"/>
                    </c:manualLayout>
                  </c15:layout>
                </c:ext>
                <c:ext xmlns:c16="http://schemas.microsoft.com/office/drawing/2014/chart" uri="{C3380CC4-5D6E-409C-BE32-E72D297353CC}">
                  <c16:uniqueId val="{0000000F-7D04-46DD-8B12-37969592CA4C}"/>
                </c:ext>
              </c:extLst>
            </c:dLbl>
            <c:dLbl>
              <c:idx val="8"/>
              <c:layout>
                <c:manualLayout>
                  <c:x val="-0.15750919029180968"/>
                  <c:y val="7.715769933295199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D04-46DD-8B12-37969592CA4C}"/>
                </c:ext>
              </c:extLst>
            </c:dLbl>
            <c:dLbl>
              <c:idx val="9"/>
              <c:layout>
                <c:manualLayout>
                  <c:x val="-0.37194297206522786"/>
                  <c:y val="4.156833892927845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D04-46DD-8B12-37969592CA4C}"/>
                </c:ext>
              </c:extLst>
            </c:dLbl>
            <c:dLbl>
              <c:idx val="10"/>
              <c:layout>
                <c:manualLayout>
                  <c:x val="-0.24457903650956347"/>
                  <c:y val="-1.934226558164161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D04-46DD-8B12-37969592CA4C}"/>
                </c:ext>
              </c:extLst>
            </c:dLbl>
            <c:dLbl>
              <c:idx val="11"/>
              <c:layout>
                <c:manualLayout>
                  <c:x val="-4.9540949778875756E-2"/>
                  <c:y val="4.282004484538762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D04-46DD-8B12-37969592CA4C}"/>
                </c:ext>
              </c:extLst>
            </c:dLbl>
            <c:dLbl>
              <c:idx val="12"/>
              <c:layout>
                <c:manualLayout>
                  <c:x val="-0.13433884778985514"/>
                  <c:y val="0.20420660165823634"/>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D04-46DD-8B12-37969592CA4C}"/>
                </c:ext>
              </c:extLst>
            </c:dLbl>
            <c:dLbl>
              <c:idx val="13"/>
              <c:layout>
                <c:manualLayout>
                  <c:x val="-0.30023589963542785"/>
                  <c:y val="0.20772623176356264"/>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13778683251125884"/>
                      <c:h val="6.6837699162840936E-2"/>
                    </c:manualLayout>
                  </c15:layout>
                </c:ext>
                <c:ext xmlns:c16="http://schemas.microsoft.com/office/drawing/2014/chart" uri="{C3380CC4-5D6E-409C-BE32-E72D297353CC}">
                  <c16:uniqueId val="{0000001B-7D04-46DD-8B12-37969592CA4C}"/>
                </c:ext>
              </c:extLst>
            </c:dLbl>
            <c:dLbl>
              <c:idx val="14"/>
              <c:layout>
                <c:manualLayout>
                  <c:x val="-0.31475124155480994"/>
                  <c:y val="0.14912169532683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D04-46DD-8B12-37969592CA4C}"/>
                </c:ext>
              </c:extLst>
            </c:dLbl>
            <c:dLbl>
              <c:idx val="15"/>
              <c:layout>
                <c:manualLayout>
                  <c:x val="-0.28505321672877959"/>
                  <c:y val="0.1097480017266272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D04-46DD-8B12-37969592CA4C}"/>
                </c:ext>
              </c:extLst>
            </c:dLbl>
            <c:dLbl>
              <c:idx val="16"/>
              <c:layout>
                <c:manualLayout>
                  <c:x val="-0.3478143400635933"/>
                  <c:y val="7.523672017368339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D04-46DD-8B12-37969592CA4C}"/>
                </c:ext>
              </c:extLst>
            </c:dLbl>
            <c:dLbl>
              <c:idx val="17"/>
              <c:layout>
                <c:manualLayout>
                  <c:x val="-0.35596917262888783"/>
                  <c:y val="3.676248880988175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D04-46DD-8B12-37969592CA4C}"/>
                </c:ext>
              </c:extLst>
            </c:dLbl>
            <c:dLbl>
              <c:idx val="18"/>
              <c:layout>
                <c:manualLayout>
                  <c:x val="-0.31097279470990424"/>
                  <c:y val="9.52196665397921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5-7D04-46DD-8B12-37969592CA4C}"/>
                </c:ext>
              </c:extLst>
            </c:dLbl>
            <c:dLbl>
              <c:idx val="19"/>
              <c:layout>
                <c:manualLayout>
                  <c:x val="-0.35852438614592003"/>
                  <c:y val="-1.899715276611217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7-7D04-46DD-8B12-37969592CA4C}"/>
                </c:ext>
              </c:extLst>
            </c:dLbl>
            <c:dLbl>
              <c:idx val="20"/>
              <c:layout>
                <c:manualLayout>
                  <c:x val="-0.43516306119037285"/>
                  <c:y val="-5.203080711319402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9-7D04-46DD-8B12-37969592CA4C}"/>
                </c:ext>
              </c:extLst>
            </c:dLbl>
            <c:dLbl>
              <c:idx val="21"/>
              <c:layout>
                <c:manualLayout>
                  <c:x val="-0.45614174916962325"/>
                  <c:y val="-9.065962690391489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D04-46DD-8B12-37969592CA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まとめ!$AF$187:$AF$208</c:f>
              <c:strCache>
                <c:ptCount val="22"/>
                <c:pt idx="0">
                  <c:v>未使用食材（食品ロス）</c:v>
                </c:pt>
                <c:pt idx="1">
                  <c:v>未利用食品（食品ロス）</c:v>
                </c:pt>
                <c:pt idx="2">
                  <c:v>調理くず</c:v>
                </c:pt>
                <c:pt idx="3">
                  <c:v>食べ残し</c:v>
                </c:pt>
                <c:pt idx="4">
                  <c:v>紙類（リサイクル可能）</c:v>
                </c:pt>
                <c:pt idx="5">
                  <c:v>紙類（リサイクル不可）</c:v>
                </c:pt>
                <c:pt idx="6">
                  <c:v>布類（リサイクル可能）</c:v>
                </c:pt>
                <c:pt idx="7">
                  <c:v>布類（リサイクル不可）</c:v>
                </c:pt>
                <c:pt idx="8">
                  <c:v>草木類</c:v>
                </c:pt>
                <c:pt idx="9">
                  <c:v>ﾍﾟｯﾄﾎﾞﾄﾙ</c:v>
                </c:pt>
                <c:pt idx="10">
                  <c:v>リサイクル可能な容器包装</c:v>
                </c:pt>
                <c:pt idx="11">
                  <c:v>リサイクル不可な容器包装</c:v>
                </c:pt>
                <c:pt idx="12">
                  <c:v>容器包装プラ以外のプラ製品</c:v>
                </c:pt>
                <c:pt idx="13">
                  <c:v>ゴム類</c:v>
                </c:pt>
                <c:pt idx="14">
                  <c:v>皮革類</c:v>
                </c:pt>
                <c:pt idx="15">
                  <c:v>その他可燃物</c:v>
                </c:pt>
                <c:pt idx="16">
                  <c:v>ガラス類</c:v>
                </c:pt>
                <c:pt idx="17">
                  <c:v>金属類</c:v>
                </c:pt>
                <c:pt idx="18">
                  <c:v>その他不燃物</c:v>
                </c:pt>
                <c:pt idx="19">
                  <c:v>処理困難物</c:v>
                </c:pt>
                <c:pt idx="20">
                  <c:v>外袋</c:v>
                </c:pt>
                <c:pt idx="21">
                  <c:v>内袋</c:v>
                </c:pt>
              </c:strCache>
            </c:strRef>
          </c:cat>
          <c:val>
            <c:numRef>
              <c:f>まとめ!$AG$187:$AG$208</c:f>
              <c:numCache>
                <c:formatCode>0.0%</c:formatCode>
                <c:ptCount val="22"/>
                <c:pt idx="0">
                  <c:v>2.2000000000000002E-2</c:v>
                </c:pt>
                <c:pt idx="1">
                  <c:v>1.2E-2</c:v>
                </c:pt>
                <c:pt idx="2">
                  <c:v>0.23600000000000002</c:v>
                </c:pt>
                <c:pt idx="3">
                  <c:v>6.9999999999999993E-3</c:v>
                </c:pt>
                <c:pt idx="4">
                  <c:v>6.5000000000000002E-2</c:v>
                </c:pt>
                <c:pt idx="5">
                  <c:v>0.16500000000000001</c:v>
                </c:pt>
                <c:pt idx="6">
                  <c:v>4.0000000000000001E-3</c:v>
                </c:pt>
                <c:pt idx="7">
                  <c:v>2.2000000000000002E-2</c:v>
                </c:pt>
                <c:pt idx="8">
                  <c:v>0.11800000000000001</c:v>
                </c:pt>
                <c:pt idx="9">
                  <c:v>2E-3</c:v>
                </c:pt>
                <c:pt idx="10">
                  <c:v>2.7000000000000003E-2</c:v>
                </c:pt>
                <c:pt idx="11">
                  <c:v>0.151</c:v>
                </c:pt>
                <c:pt idx="12">
                  <c:v>0.113</c:v>
                </c:pt>
                <c:pt idx="13">
                  <c:v>2E-3</c:v>
                </c:pt>
                <c:pt idx="14">
                  <c:v>1E-3</c:v>
                </c:pt>
                <c:pt idx="15">
                  <c:v>2.1000000000000001E-2</c:v>
                </c:pt>
                <c:pt idx="16">
                  <c:v>0</c:v>
                </c:pt>
                <c:pt idx="17">
                  <c:v>2E-3</c:v>
                </c:pt>
                <c:pt idx="18">
                  <c:v>4.0000000000000001E-3</c:v>
                </c:pt>
                <c:pt idx="19">
                  <c:v>2E-3</c:v>
                </c:pt>
                <c:pt idx="20">
                  <c:v>1.1000000000000001E-2</c:v>
                </c:pt>
                <c:pt idx="21">
                  <c:v>1.3000000000000001E-2</c:v>
                </c:pt>
              </c:numCache>
            </c:numRef>
          </c:val>
          <c:extLst>
            <c:ext xmlns:c16="http://schemas.microsoft.com/office/drawing/2014/chart" uri="{C3380CC4-5D6E-409C-BE32-E72D297353CC}">
              <c16:uniqueId val="{0000002C-7D04-46DD-8B12-37969592CA4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八戸清掃工場（</a:t>
            </a:r>
            <a:r>
              <a:rPr lang="ja-JP" altLang="en-US">
                <a:solidFill>
                  <a:srgbClr val="FF0000"/>
                </a:solidFill>
              </a:rPr>
              <a:t>事業</a:t>
            </a:r>
            <a:r>
              <a:rPr lang="ja-JP" altLang="en-US"/>
              <a:t>系ごみ）</a:t>
            </a:r>
          </a:p>
        </c:rich>
      </c:tx>
      <c:layout>
        <c:manualLayout>
          <c:xMode val="edge"/>
          <c:yMode val="edge"/>
          <c:x val="0.30093378935957449"/>
          <c:y val="7.177033492822966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765542442515293"/>
          <c:y val="0.1957633840193416"/>
          <c:w val="0.57459978655282817"/>
          <c:h val="0.64401913875598082"/>
        </c:manualLayout>
      </c:layout>
      <c:pieChart>
        <c:varyColors val="1"/>
        <c:ser>
          <c:idx val="0"/>
          <c:order val="0"/>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CC-4BA5-A33C-1EB9BCD7345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CC-4BA5-A33C-1EB9BCD7345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5CC-4BA5-A33C-1EB9BCD7345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5CC-4BA5-A33C-1EB9BCD7345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5CC-4BA5-A33C-1EB9BCD7345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5CC-4BA5-A33C-1EB9BCD7345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5CC-4BA5-A33C-1EB9BCD7345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5CC-4BA5-A33C-1EB9BCD7345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5CC-4BA5-A33C-1EB9BCD7345E}"/>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5CC-4BA5-A33C-1EB9BCD7345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5CC-4BA5-A33C-1EB9BCD7345E}"/>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5CC-4BA5-A33C-1EB9BCD7345E}"/>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A5CC-4BA5-A33C-1EB9BCD7345E}"/>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A5CC-4BA5-A33C-1EB9BCD7345E}"/>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A5CC-4BA5-A33C-1EB9BCD7345E}"/>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A5CC-4BA5-A33C-1EB9BCD7345E}"/>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A5CC-4BA5-A33C-1EB9BCD7345E}"/>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A5CC-4BA5-A33C-1EB9BCD7345E}"/>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A5CC-4BA5-A33C-1EB9BCD7345E}"/>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A5CC-4BA5-A33C-1EB9BCD7345E}"/>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A5CC-4BA5-A33C-1EB9BCD7345E}"/>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A5CC-4BA5-A33C-1EB9BCD7345E}"/>
              </c:ext>
            </c:extLst>
          </c:dPt>
          <c:dLbls>
            <c:dLbl>
              <c:idx val="0"/>
              <c:layout>
                <c:manualLayout>
                  <c:x val="0.29165773107441562"/>
                  <c:y val="-1.8285875891222481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8951318893416256"/>
                      <c:h val="6.6837699162840936E-2"/>
                    </c:manualLayout>
                  </c15:layout>
                </c:ext>
                <c:ext xmlns:c16="http://schemas.microsoft.com/office/drawing/2014/chart" uri="{C3380CC4-5D6E-409C-BE32-E72D297353CC}">
                  <c16:uniqueId val="{00000001-A5CC-4BA5-A33C-1EB9BCD7345E}"/>
                </c:ext>
              </c:extLst>
            </c:dLbl>
            <c:dLbl>
              <c:idx val="1"/>
              <c:layout>
                <c:manualLayout>
                  <c:x val="0.25055285283206219"/>
                  <c:y val="2.926059100835458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7586309378065887"/>
                      <c:h val="7.1293545773697009E-2"/>
                    </c:manualLayout>
                  </c15:layout>
                </c:ext>
                <c:ext xmlns:c16="http://schemas.microsoft.com/office/drawing/2014/chart" uri="{C3380CC4-5D6E-409C-BE32-E72D297353CC}">
                  <c16:uniqueId val="{00000003-A5CC-4BA5-A33C-1EB9BCD7345E}"/>
                </c:ext>
              </c:extLst>
            </c:dLbl>
            <c:dLbl>
              <c:idx val="2"/>
              <c:layout>
                <c:manualLayout>
                  <c:x val="0.14608004714615477"/>
                  <c:y val="4.129190845473238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CC-4BA5-A33C-1EB9BCD7345E}"/>
                </c:ext>
              </c:extLst>
            </c:dLbl>
            <c:dLbl>
              <c:idx val="3"/>
              <c:layout>
                <c:manualLayout>
                  <c:x val="5.6180249611196199E-2"/>
                  <c:y val="1.607443209485392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CC-4BA5-A33C-1EB9BCD7345E}"/>
                </c:ext>
              </c:extLst>
            </c:dLbl>
            <c:dLbl>
              <c:idx val="4"/>
              <c:layout>
                <c:manualLayout>
                  <c:x val="-1.4797340767746087E-3"/>
                  <c:y val="0.1339969755436199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CC-4BA5-A33C-1EB9BCD7345E}"/>
                </c:ext>
              </c:extLst>
            </c:dLbl>
            <c:dLbl>
              <c:idx val="5"/>
              <c:layout>
                <c:manualLayout>
                  <c:x val="0.1147831563945348"/>
                  <c:y val="-1.3489857641966939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5438558867681749"/>
                      <c:h val="5.6699866159114209E-2"/>
                    </c:manualLayout>
                  </c15:layout>
                </c:ext>
                <c:ext xmlns:c16="http://schemas.microsoft.com/office/drawing/2014/chart" uri="{C3380CC4-5D6E-409C-BE32-E72D297353CC}">
                  <c16:uniqueId val="{0000000B-A5CC-4BA5-A33C-1EB9BCD7345E}"/>
                </c:ext>
              </c:extLst>
            </c:dLbl>
            <c:dLbl>
              <c:idx val="6"/>
              <c:layout>
                <c:manualLayout>
                  <c:x val="0.39888483808706832"/>
                  <c:y val="9.6665710660339479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9380227321466867"/>
                      <c:h val="6.6837699162840936E-2"/>
                    </c:manualLayout>
                  </c15:layout>
                </c:ext>
                <c:ext xmlns:c16="http://schemas.microsoft.com/office/drawing/2014/chart" uri="{C3380CC4-5D6E-409C-BE32-E72D297353CC}">
                  <c16:uniqueId val="{0000000D-A5CC-4BA5-A33C-1EB9BCD7345E}"/>
                </c:ext>
              </c:extLst>
            </c:dLbl>
            <c:dLbl>
              <c:idx val="7"/>
              <c:layout>
                <c:manualLayout>
                  <c:x val="0.17370791336049754"/>
                  <c:y val="0.15348985764196693"/>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30452498391593397"/>
                      <c:h val="6.6837699162840936E-2"/>
                    </c:manualLayout>
                  </c15:layout>
                </c:ext>
                <c:ext xmlns:c16="http://schemas.microsoft.com/office/drawing/2014/chart" uri="{C3380CC4-5D6E-409C-BE32-E72D297353CC}">
                  <c16:uniqueId val="{0000000F-A5CC-4BA5-A33C-1EB9BCD7345E}"/>
                </c:ext>
              </c:extLst>
            </c:dLbl>
            <c:dLbl>
              <c:idx val="8"/>
              <c:layout>
                <c:manualLayout>
                  <c:x val="-0.19396640667611165"/>
                  <c:y val="0.1698729380681717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5CC-4BA5-A33C-1EB9BCD7345E}"/>
                </c:ext>
              </c:extLst>
            </c:dLbl>
            <c:dLbl>
              <c:idx val="9"/>
              <c:layout>
                <c:manualLayout>
                  <c:x val="-0.13795569409710554"/>
                  <c:y val="0.1894712415914898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5CC-4BA5-A33C-1EB9BCD7345E}"/>
                </c:ext>
              </c:extLst>
            </c:dLbl>
            <c:dLbl>
              <c:idx val="10"/>
              <c:layout>
                <c:manualLayout>
                  <c:x val="-6.8058817867582125E-2"/>
                  <c:y val="0.15725817385409604"/>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5CC-4BA5-A33C-1EB9BCD7345E}"/>
                </c:ext>
              </c:extLst>
            </c:dLbl>
            <c:dLbl>
              <c:idx val="11"/>
              <c:layout>
                <c:manualLayout>
                  <c:x val="-5.1685491919128808E-2"/>
                  <c:y val="0.2304580139403104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5CC-4BA5-A33C-1EB9BCD7345E}"/>
                </c:ext>
              </c:extLst>
            </c:dLbl>
            <c:dLbl>
              <c:idx val="12"/>
              <c:layout>
                <c:manualLayout>
                  <c:x val="-0.11773266171451922"/>
                  <c:y val="0.2902993168900245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5CC-4BA5-A33C-1EB9BCD7345E}"/>
                </c:ext>
              </c:extLst>
            </c:dLbl>
            <c:dLbl>
              <c:idx val="13"/>
              <c:layout>
                <c:manualLayout>
                  <c:x val="-0.30023589963542785"/>
                  <c:y val="0.20772623176356264"/>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13778683251125884"/>
                      <c:h val="6.6837699162840936E-2"/>
                    </c:manualLayout>
                  </c15:layout>
                </c:ext>
                <c:ext xmlns:c16="http://schemas.microsoft.com/office/drawing/2014/chart" uri="{C3380CC4-5D6E-409C-BE32-E72D297353CC}">
                  <c16:uniqueId val="{0000001B-A5CC-4BA5-A33C-1EB9BCD7345E}"/>
                </c:ext>
              </c:extLst>
            </c:dLbl>
            <c:dLbl>
              <c:idx val="14"/>
              <c:layout>
                <c:manualLayout>
                  <c:x val="-0.31475124155480994"/>
                  <c:y val="0.14912169532683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5CC-4BA5-A33C-1EB9BCD7345E}"/>
                </c:ext>
              </c:extLst>
            </c:dLbl>
            <c:dLbl>
              <c:idx val="15"/>
              <c:layout>
                <c:manualLayout>
                  <c:x val="-0.28505321672877959"/>
                  <c:y val="0.1097480017266272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5CC-4BA5-A33C-1EB9BCD7345E}"/>
                </c:ext>
              </c:extLst>
            </c:dLbl>
            <c:dLbl>
              <c:idx val="16"/>
              <c:layout>
                <c:manualLayout>
                  <c:x val="-0.3478143400635933"/>
                  <c:y val="7.523672017368339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1-A5CC-4BA5-A33C-1EB9BCD7345E}"/>
                </c:ext>
              </c:extLst>
            </c:dLbl>
            <c:dLbl>
              <c:idx val="17"/>
              <c:layout>
                <c:manualLayout>
                  <c:x val="-0.35596917262888783"/>
                  <c:y val="3.676248880988175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3-A5CC-4BA5-A33C-1EB9BCD7345E}"/>
                </c:ext>
              </c:extLst>
            </c:dLbl>
            <c:dLbl>
              <c:idx val="18"/>
              <c:layout>
                <c:manualLayout>
                  <c:x val="-0.31097279470990424"/>
                  <c:y val="9.52196665397921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5-A5CC-4BA5-A33C-1EB9BCD7345E}"/>
                </c:ext>
              </c:extLst>
            </c:dLbl>
            <c:dLbl>
              <c:idx val="19"/>
              <c:layout>
                <c:manualLayout>
                  <c:x val="-0.35852438614592003"/>
                  <c:y val="-1.899715276611217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7-A5CC-4BA5-A33C-1EB9BCD7345E}"/>
                </c:ext>
              </c:extLst>
            </c:dLbl>
            <c:dLbl>
              <c:idx val="20"/>
              <c:layout>
                <c:manualLayout>
                  <c:x val="-0.43516306119037285"/>
                  <c:y val="-5.203080711319402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9-A5CC-4BA5-A33C-1EB9BCD7345E}"/>
                </c:ext>
              </c:extLst>
            </c:dLbl>
            <c:dLbl>
              <c:idx val="21"/>
              <c:layout>
                <c:manualLayout>
                  <c:x val="-0.45614174916962325"/>
                  <c:y val="-9.065962690391489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A5CC-4BA5-A33C-1EB9BCD734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まとめ!$AF$233:$AF$254</c:f>
              <c:strCache>
                <c:ptCount val="22"/>
                <c:pt idx="0">
                  <c:v>未使用食材（食品ロス）</c:v>
                </c:pt>
                <c:pt idx="1">
                  <c:v>未利用食品（食品ロス）</c:v>
                </c:pt>
                <c:pt idx="2">
                  <c:v>調理くず</c:v>
                </c:pt>
                <c:pt idx="3">
                  <c:v>食べ残し</c:v>
                </c:pt>
                <c:pt idx="4">
                  <c:v>紙類（リサイクル可能）</c:v>
                </c:pt>
                <c:pt idx="5">
                  <c:v>紙類（リサイクル不可）</c:v>
                </c:pt>
                <c:pt idx="6">
                  <c:v>布類（リサイクル可能）</c:v>
                </c:pt>
                <c:pt idx="7">
                  <c:v>布類（リサイクル不可）</c:v>
                </c:pt>
                <c:pt idx="8">
                  <c:v>草木類</c:v>
                </c:pt>
                <c:pt idx="9">
                  <c:v>ﾍﾟｯﾄﾎﾞﾄﾙ</c:v>
                </c:pt>
                <c:pt idx="10">
                  <c:v>リサイクル可能な容器包装</c:v>
                </c:pt>
                <c:pt idx="11">
                  <c:v>リサイクル不可な容器包装</c:v>
                </c:pt>
                <c:pt idx="12">
                  <c:v>容器包装プラ以外のプラ製品</c:v>
                </c:pt>
                <c:pt idx="13">
                  <c:v>ゴム類</c:v>
                </c:pt>
                <c:pt idx="14">
                  <c:v>皮革類</c:v>
                </c:pt>
                <c:pt idx="15">
                  <c:v>その他可燃物</c:v>
                </c:pt>
                <c:pt idx="16">
                  <c:v>ガラス類</c:v>
                </c:pt>
                <c:pt idx="17">
                  <c:v>金属類</c:v>
                </c:pt>
                <c:pt idx="18">
                  <c:v>その他不燃物</c:v>
                </c:pt>
                <c:pt idx="19">
                  <c:v>処理困難物</c:v>
                </c:pt>
                <c:pt idx="20">
                  <c:v>外袋</c:v>
                </c:pt>
                <c:pt idx="21">
                  <c:v>内袋</c:v>
                </c:pt>
              </c:strCache>
            </c:strRef>
          </c:cat>
          <c:val>
            <c:numRef>
              <c:f>まとめ!$AG$233:$AG$254</c:f>
              <c:numCache>
                <c:formatCode>0.0%</c:formatCode>
                <c:ptCount val="22"/>
                <c:pt idx="0">
                  <c:v>1.9E-2</c:v>
                </c:pt>
                <c:pt idx="1">
                  <c:v>7.400000000000001E-2</c:v>
                </c:pt>
                <c:pt idx="2">
                  <c:v>3.7999999999999999E-2</c:v>
                </c:pt>
                <c:pt idx="3">
                  <c:v>2.3E-2</c:v>
                </c:pt>
                <c:pt idx="4">
                  <c:v>0.16300000000000001</c:v>
                </c:pt>
                <c:pt idx="5">
                  <c:v>0.27500000000000002</c:v>
                </c:pt>
                <c:pt idx="6">
                  <c:v>2E-3</c:v>
                </c:pt>
                <c:pt idx="7">
                  <c:v>1.8000000000000002E-2</c:v>
                </c:pt>
                <c:pt idx="8">
                  <c:v>3.5000000000000003E-2</c:v>
                </c:pt>
                <c:pt idx="9">
                  <c:v>0.03</c:v>
                </c:pt>
                <c:pt idx="10">
                  <c:v>2.7000000000000003E-2</c:v>
                </c:pt>
                <c:pt idx="11">
                  <c:v>0.14300000000000002</c:v>
                </c:pt>
                <c:pt idx="12">
                  <c:v>3.4000000000000002E-2</c:v>
                </c:pt>
                <c:pt idx="13">
                  <c:v>5.0000000000000001E-3</c:v>
                </c:pt>
                <c:pt idx="14">
                  <c:v>0</c:v>
                </c:pt>
                <c:pt idx="15">
                  <c:v>7.5999999999999998E-2</c:v>
                </c:pt>
                <c:pt idx="16">
                  <c:v>0</c:v>
                </c:pt>
                <c:pt idx="17">
                  <c:v>1E-3</c:v>
                </c:pt>
                <c:pt idx="18">
                  <c:v>3.0000000000000001E-3</c:v>
                </c:pt>
                <c:pt idx="19">
                  <c:v>1E-3</c:v>
                </c:pt>
                <c:pt idx="20">
                  <c:v>2.4E-2</c:v>
                </c:pt>
                <c:pt idx="21">
                  <c:v>9.0000000000000011E-3</c:v>
                </c:pt>
              </c:numCache>
            </c:numRef>
          </c:val>
          <c:extLst>
            <c:ext xmlns:c16="http://schemas.microsoft.com/office/drawing/2014/chart" uri="{C3380CC4-5D6E-409C-BE32-E72D297353CC}">
              <c16:uniqueId val="{0000002C-A5CC-4BA5-A33C-1EB9BCD7345E}"/>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12700</xdr:colOff>
      <xdr:row>94</xdr:row>
      <xdr:rowOff>196850</xdr:rowOff>
    </xdr:from>
    <xdr:to>
      <xdr:col>23</xdr:col>
      <xdr:colOff>234950</xdr:colOff>
      <xdr:row>122</xdr:row>
      <xdr:rowOff>7620</xdr:rowOff>
    </xdr:to>
    <xdr:graphicFrame macro="">
      <xdr:nvGraphicFramePr>
        <xdr:cNvPr id="2" name="グラフ 1">
          <a:extLst>
            <a:ext uri="{FF2B5EF4-FFF2-40B4-BE49-F238E27FC236}">
              <a16:creationId xmlns:a16="http://schemas.microsoft.com/office/drawing/2014/main" id="{873F7307-BF51-997A-42E0-2F92A374D9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140</xdr:row>
      <xdr:rowOff>7620</xdr:rowOff>
    </xdr:from>
    <xdr:to>
      <xdr:col>23</xdr:col>
      <xdr:colOff>222250</xdr:colOff>
      <xdr:row>167</xdr:row>
      <xdr:rowOff>0</xdr:rowOff>
    </xdr:to>
    <xdr:graphicFrame macro="">
      <xdr:nvGraphicFramePr>
        <xdr:cNvPr id="5" name="グラフ 4">
          <a:extLst>
            <a:ext uri="{FF2B5EF4-FFF2-40B4-BE49-F238E27FC236}">
              <a16:creationId xmlns:a16="http://schemas.microsoft.com/office/drawing/2014/main" id="{66BFB6EA-A46C-403D-BB1E-CF598098C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186</xdr:row>
      <xdr:rowOff>7620</xdr:rowOff>
    </xdr:from>
    <xdr:to>
      <xdr:col>23</xdr:col>
      <xdr:colOff>222250</xdr:colOff>
      <xdr:row>213</xdr:row>
      <xdr:rowOff>0</xdr:rowOff>
    </xdr:to>
    <xdr:graphicFrame macro="">
      <xdr:nvGraphicFramePr>
        <xdr:cNvPr id="6" name="グラフ 5">
          <a:extLst>
            <a:ext uri="{FF2B5EF4-FFF2-40B4-BE49-F238E27FC236}">
              <a16:creationId xmlns:a16="http://schemas.microsoft.com/office/drawing/2014/main" id="{2D0C7146-BF08-40E5-B9AC-70BA99F2C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232</xdr:row>
      <xdr:rowOff>7620</xdr:rowOff>
    </xdr:from>
    <xdr:to>
      <xdr:col>23</xdr:col>
      <xdr:colOff>222250</xdr:colOff>
      <xdr:row>259</xdr:row>
      <xdr:rowOff>0</xdr:rowOff>
    </xdr:to>
    <xdr:graphicFrame macro="">
      <xdr:nvGraphicFramePr>
        <xdr:cNvPr id="7" name="グラフ 6">
          <a:extLst>
            <a:ext uri="{FF2B5EF4-FFF2-40B4-BE49-F238E27FC236}">
              <a16:creationId xmlns:a16="http://schemas.microsoft.com/office/drawing/2014/main" id="{EAD370B7-DC95-411A-8846-4499DE87F3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1858484</xdr:colOff>
          <xdr:row>5</xdr:row>
          <xdr:rowOff>216796</xdr:rowOff>
        </xdr:from>
        <xdr:to>
          <xdr:col>6</xdr:col>
          <xdr:colOff>913764</xdr:colOff>
          <xdr:row>16</xdr:row>
          <xdr:rowOff>0</xdr:rowOff>
        </xdr:to>
        <xdr:pic>
          <xdr:nvPicPr>
            <xdr:cNvPr id="2" name="図 1">
              <a:extLst>
                <a:ext uri="{FF2B5EF4-FFF2-40B4-BE49-F238E27FC236}">
                  <a16:creationId xmlns:a16="http://schemas.microsoft.com/office/drawing/2014/main" id="{92D9CF05-74D8-4252-AAE8-7116BF883C2B}"/>
                </a:ext>
              </a:extLst>
            </xdr:cNvPr>
            <xdr:cNvPicPr>
              <a:picLocks noChangeAspect="1" noChangeArrowheads="1"/>
              <a:extLst>
                <a:ext uri="{84589F7E-364E-4C9E-8A38-B11213B215E9}">
                  <a14:cameraTool cellRange="[1]登録資格情報シート!$B$2:$C$15" spid="_x0000_s1066"/>
                </a:ext>
              </a:extLst>
            </xdr:cNvPicPr>
          </xdr:nvPicPr>
          <xdr:blipFill>
            <a:blip xmlns:r="http://schemas.openxmlformats.org/officeDocument/2006/relationships" r:embed="rId1"/>
            <a:srcRect/>
            <a:stretch>
              <a:fillRect/>
            </a:stretch>
          </xdr:blipFill>
          <xdr:spPr bwMode="auto">
            <a:xfrm>
              <a:off x="4382609" y="1359796"/>
              <a:ext cx="2630965" cy="209777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695325</xdr:colOff>
      <xdr:row>2</xdr:row>
      <xdr:rowOff>9525</xdr:rowOff>
    </xdr:from>
    <xdr:to>
      <xdr:col>5</xdr:col>
      <xdr:colOff>133350</xdr:colOff>
      <xdr:row>4</xdr:row>
      <xdr:rowOff>0</xdr:rowOff>
    </xdr:to>
    <xdr:grpSp>
      <xdr:nvGrpSpPr>
        <xdr:cNvPr id="11" name="グループ化 10">
          <a:extLst>
            <a:ext uri="{FF2B5EF4-FFF2-40B4-BE49-F238E27FC236}">
              <a16:creationId xmlns:a16="http://schemas.microsoft.com/office/drawing/2014/main" id="{F338E74E-BE1D-7E6C-2080-04316E656DB6}"/>
            </a:ext>
          </a:extLst>
        </xdr:cNvPr>
        <xdr:cNvGrpSpPr/>
      </xdr:nvGrpSpPr>
      <xdr:grpSpPr>
        <a:xfrm>
          <a:off x="2400300" y="428625"/>
          <a:ext cx="3048000" cy="409575"/>
          <a:chOff x="2400300" y="466725"/>
          <a:chExt cx="3048000" cy="447675"/>
        </a:xfrm>
      </xdr:grpSpPr>
      <xdr:sp macro="" textlink="">
        <xdr:nvSpPr>
          <xdr:cNvPr id="3" name="テキスト ボックス 2">
            <a:extLst>
              <a:ext uri="{FF2B5EF4-FFF2-40B4-BE49-F238E27FC236}">
                <a16:creationId xmlns:a16="http://schemas.microsoft.com/office/drawing/2014/main" id="{8BEA410A-758C-00FD-BC8F-5F349983B8C5}"/>
              </a:ext>
            </a:extLst>
          </xdr:cNvPr>
          <xdr:cNvSpPr txBox="1"/>
        </xdr:nvSpPr>
        <xdr:spPr>
          <a:xfrm>
            <a:off x="2419350" y="466725"/>
            <a:ext cx="2954655"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分　　析　　報　　告　　書</a:t>
            </a:r>
            <a:r>
              <a:rPr kumimoji="1" lang="en-US" altLang="ja-JP" sz="1100"/>
              <a:t>	</a:t>
            </a:r>
            <a:endParaRPr kumimoji="1" lang="ja-JP" altLang="en-US" sz="1100"/>
          </a:p>
        </xdr:txBody>
      </xdr:sp>
      <xdr:cxnSp macro="">
        <xdr:nvCxnSpPr>
          <xdr:cNvPr id="5" name="直線コネクタ 4">
            <a:extLst>
              <a:ext uri="{FF2B5EF4-FFF2-40B4-BE49-F238E27FC236}">
                <a16:creationId xmlns:a16="http://schemas.microsoft.com/office/drawing/2014/main" id="{5B52B846-DF13-2EBF-390E-28E418B69D4B}"/>
              </a:ext>
            </a:extLst>
          </xdr:cNvPr>
          <xdr:cNvCxnSpPr/>
        </xdr:nvCxnSpPr>
        <xdr:spPr>
          <a:xfrm>
            <a:off x="2400300" y="914400"/>
            <a:ext cx="3048000" cy="0"/>
          </a:xfrm>
          <a:prstGeom prst="line">
            <a:avLst/>
          </a:prstGeom>
          <a:ln w="31750" cmpd="dbl"/>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1858484</xdr:colOff>
          <xdr:row>5</xdr:row>
          <xdr:rowOff>216796</xdr:rowOff>
        </xdr:from>
        <xdr:to>
          <xdr:col>6</xdr:col>
          <xdr:colOff>913764</xdr:colOff>
          <xdr:row>16</xdr:row>
          <xdr:rowOff>0</xdr:rowOff>
        </xdr:to>
        <xdr:pic>
          <xdr:nvPicPr>
            <xdr:cNvPr id="2" name="図 1">
              <a:extLst>
                <a:ext uri="{FF2B5EF4-FFF2-40B4-BE49-F238E27FC236}">
                  <a16:creationId xmlns:a16="http://schemas.microsoft.com/office/drawing/2014/main" id="{E4CE1155-49BB-4FFA-92E6-D0F6316B2E30}"/>
                </a:ext>
              </a:extLst>
            </xdr:cNvPr>
            <xdr:cNvPicPr>
              <a:picLocks noChangeAspect="1" noChangeArrowheads="1"/>
              <a:extLst>
                <a:ext uri="{84589F7E-364E-4C9E-8A38-B11213B215E9}">
                  <a14:cameraTool cellRange="[1]登録資格情報シート!$B$2:$C$15" spid="_x0000_s2071"/>
                </a:ext>
              </a:extLst>
            </xdr:cNvPicPr>
          </xdr:nvPicPr>
          <xdr:blipFill>
            <a:blip xmlns:r="http://schemas.openxmlformats.org/officeDocument/2006/relationships" r:embed="rId1"/>
            <a:srcRect/>
            <a:stretch>
              <a:fillRect/>
            </a:stretch>
          </xdr:blipFill>
          <xdr:spPr bwMode="auto">
            <a:xfrm>
              <a:off x="4274024" y="1283596"/>
              <a:ext cx="2255680" cy="213016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704850</xdr:colOff>
      <xdr:row>2</xdr:row>
      <xdr:rowOff>0</xdr:rowOff>
    </xdr:from>
    <xdr:to>
      <xdr:col>5</xdr:col>
      <xdr:colOff>142875</xdr:colOff>
      <xdr:row>3</xdr:row>
      <xdr:rowOff>211455</xdr:rowOff>
    </xdr:to>
    <xdr:grpSp>
      <xdr:nvGrpSpPr>
        <xdr:cNvPr id="3" name="グループ化 2">
          <a:extLst>
            <a:ext uri="{FF2B5EF4-FFF2-40B4-BE49-F238E27FC236}">
              <a16:creationId xmlns:a16="http://schemas.microsoft.com/office/drawing/2014/main" id="{4832E811-4AC4-42B3-9943-9C78F930C7AF}"/>
            </a:ext>
          </a:extLst>
        </xdr:cNvPr>
        <xdr:cNvGrpSpPr/>
      </xdr:nvGrpSpPr>
      <xdr:grpSpPr>
        <a:xfrm>
          <a:off x="2409825" y="419100"/>
          <a:ext cx="3048000" cy="421005"/>
          <a:chOff x="2400300" y="466725"/>
          <a:chExt cx="3048000" cy="447675"/>
        </a:xfrm>
      </xdr:grpSpPr>
      <xdr:sp macro="" textlink="">
        <xdr:nvSpPr>
          <xdr:cNvPr id="4" name="テキスト ボックス 3">
            <a:extLst>
              <a:ext uri="{FF2B5EF4-FFF2-40B4-BE49-F238E27FC236}">
                <a16:creationId xmlns:a16="http://schemas.microsoft.com/office/drawing/2014/main" id="{F49C65B0-272F-4BCD-7DF9-A3CB3285AD10}"/>
              </a:ext>
            </a:extLst>
          </xdr:cNvPr>
          <xdr:cNvSpPr txBox="1"/>
        </xdr:nvSpPr>
        <xdr:spPr>
          <a:xfrm>
            <a:off x="2419350" y="466725"/>
            <a:ext cx="2954655"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分　　析　　報　　告　　書</a:t>
            </a:r>
            <a:r>
              <a:rPr kumimoji="1" lang="en-US" altLang="ja-JP" sz="1100"/>
              <a:t>	</a:t>
            </a:r>
            <a:endParaRPr kumimoji="1" lang="ja-JP" altLang="en-US" sz="1100"/>
          </a:p>
        </xdr:txBody>
      </xdr:sp>
      <xdr:cxnSp macro="">
        <xdr:nvCxnSpPr>
          <xdr:cNvPr id="5" name="直線コネクタ 4">
            <a:extLst>
              <a:ext uri="{FF2B5EF4-FFF2-40B4-BE49-F238E27FC236}">
                <a16:creationId xmlns:a16="http://schemas.microsoft.com/office/drawing/2014/main" id="{D1FB6130-9CA2-CC2F-81E0-F08E85928252}"/>
              </a:ext>
            </a:extLst>
          </xdr:cNvPr>
          <xdr:cNvCxnSpPr/>
        </xdr:nvCxnSpPr>
        <xdr:spPr>
          <a:xfrm>
            <a:off x="2400300" y="914400"/>
            <a:ext cx="3048000" cy="0"/>
          </a:xfrm>
          <a:prstGeom prst="line">
            <a:avLst/>
          </a:prstGeom>
          <a:ln w="31750" cmpd="dbl"/>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1858484</xdr:colOff>
          <xdr:row>5</xdr:row>
          <xdr:rowOff>216796</xdr:rowOff>
        </xdr:from>
        <xdr:to>
          <xdr:col>6</xdr:col>
          <xdr:colOff>913764</xdr:colOff>
          <xdr:row>16</xdr:row>
          <xdr:rowOff>0</xdr:rowOff>
        </xdr:to>
        <xdr:pic>
          <xdr:nvPicPr>
            <xdr:cNvPr id="2" name="図 1">
              <a:extLst>
                <a:ext uri="{FF2B5EF4-FFF2-40B4-BE49-F238E27FC236}">
                  <a16:creationId xmlns:a16="http://schemas.microsoft.com/office/drawing/2014/main" id="{3C986F54-3CCF-4734-85E4-213CF1FBD986}"/>
                </a:ext>
              </a:extLst>
            </xdr:cNvPr>
            <xdr:cNvPicPr>
              <a:picLocks noChangeAspect="1" noChangeArrowheads="1"/>
              <a:extLst>
                <a:ext uri="{84589F7E-364E-4C9E-8A38-B11213B215E9}">
                  <a14:cameraTool cellRange="[1]登録資格情報シート!$B$2:$C$15" spid="_x0000_s3095"/>
                </a:ext>
              </a:extLst>
            </xdr:cNvPicPr>
          </xdr:nvPicPr>
          <xdr:blipFill>
            <a:blip xmlns:r="http://schemas.openxmlformats.org/officeDocument/2006/relationships" r:embed="rId1"/>
            <a:srcRect/>
            <a:stretch>
              <a:fillRect/>
            </a:stretch>
          </xdr:blipFill>
          <xdr:spPr bwMode="auto">
            <a:xfrm>
              <a:off x="4274024" y="1283596"/>
              <a:ext cx="2255680" cy="213016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714375</xdr:colOff>
      <xdr:row>2</xdr:row>
      <xdr:rowOff>0</xdr:rowOff>
    </xdr:from>
    <xdr:to>
      <xdr:col>5</xdr:col>
      <xdr:colOff>152400</xdr:colOff>
      <xdr:row>3</xdr:row>
      <xdr:rowOff>211455</xdr:rowOff>
    </xdr:to>
    <xdr:grpSp>
      <xdr:nvGrpSpPr>
        <xdr:cNvPr id="3" name="グループ化 2">
          <a:extLst>
            <a:ext uri="{FF2B5EF4-FFF2-40B4-BE49-F238E27FC236}">
              <a16:creationId xmlns:a16="http://schemas.microsoft.com/office/drawing/2014/main" id="{31000FD0-5237-406A-9131-9F350D6A1DE4}"/>
            </a:ext>
          </a:extLst>
        </xdr:cNvPr>
        <xdr:cNvGrpSpPr/>
      </xdr:nvGrpSpPr>
      <xdr:grpSpPr>
        <a:xfrm>
          <a:off x="2419350" y="419100"/>
          <a:ext cx="3048000" cy="421005"/>
          <a:chOff x="2400300" y="466725"/>
          <a:chExt cx="3048000" cy="447675"/>
        </a:xfrm>
      </xdr:grpSpPr>
      <xdr:sp macro="" textlink="">
        <xdr:nvSpPr>
          <xdr:cNvPr id="4" name="テキスト ボックス 3">
            <a:extLst>
              <a:ext uri="{FF2B5EF4-FFF2-40B4-BE49-F238E27FC236}">
                <a16:creationId xmlns:a16="http://schemas.microsoft.com/office/drawing/2014/main" id="{433DCA39-1305-9378-049C-4F9D6BBD87C5}"/>
              </a:ext>
            </a:extLst>
          </xdr:cNvPr>
          <xdr:cNvSpPr txBox="1"/>
        </xdr:nvSpPr>
        <xdr:spPr>
          <a:xfrm>
            <a:off x="2419350" y="466725"/>
            <a:ext cx="2954655"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分　　析　　報　　告　　書</a:t>
            </a:r>
            <a:r>
              <a:rPr kumimoji="1" lang="en-US" altLang="ja-JP" sz="1100"/>
              <a:t>	</a:t>
            </a:r>
            <a:endParaRPr kumimoji="1" lang="ja-JP" altLang="en-US" sz="1100"/>
          </a:p>
        </xdr:txBody>
      </xdr:sp>
      <xdr:cxnSp macro="">
        <xdr:nvCxnSpPr>
          <xdr:cNvPr id="5" name="直線コネクタ 4">
            <a:extLst>
              <a:ext uri="{FF2B5EF4-FFF2-40B4-BE49-F238E27FC236}">
                <a16:creationId xmlns:a16="http://schemas.microsoft.com/office/drawing/2014/main" id="{06D2E2E6-4D31-D44D-6545-5661B1FB7919}"/>
              </a:ext>
            </a:extLst>
          </xdr:cNvPr>
          <xdr:cNvCxnSpPr/>
        </xdr:nvCxnSpPr>
        <xdr:spPr>
          <a:xfrm>
            <a:off x="2400300" y="914400"/>
            <a:ext cx="3048000" cy="0"/>
          </a:xfrm>
          <a:prstGeom prst="line">
            <a:avLst/>
          </a:prstGeom>
          <a:ln w="31750" cmpd="dbl"/>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1858484</xdr:colOff>
          <xdr:row>5</xdr:row>
          <xdr:rowOff>216796</xdr:rowOff>
        </xdr:from>
        <xdr:to>
          <xdr:col>6</xdr:col>
          <xdr:colOff>913764</xdr:colOff>
          <xdr:row>16</xdr:row>
          <xdr:rowOff>0</xdr:rowOff>
        </xdr:to>
        <xdr:pic>
          <xdr:nvPicPr>
            <xdr:cNvPr id="2" name="図 1">
              <a:extLst>
                <a:ext uri="{FF2B5EF4-FFF2-40B4-BE49-F238E27FC236}">
                  <a16:creationId xmlns:a16="http://schemas.microsoft.com/office/drawing/2014/main" id="{10C671CF-D476-4409-A557-18694E18F514}"/>
                </a:ext>
              </a:extLst>
            </xdr:cNvPr>
            <xdr:cNvPicPr>
              <a:picLocks noChangeAspect="1" noChangeArrowheads="1"/>
              <a:extLst>
                <a:ext uri="{84589F7E-364E-4C9E-8A38-B11213B215E9}">
                  <a14:cameraTool cellRange="[1]登録資格情報シート!$B$2:$C$15" spid="_x0000_s4119"/>
                </a:ext>
              </a:extLst>
            </xdr:cNvPicPr>
          </xdr:nvPicPr>
          <xdr:blipFill>
            <a:blip xmlns:r="http://schemas.openxmlformats.org/officeDocument/2006/relationships" r:embed="rId1"/>
            <a:srcRect/>
            <a:stretch>
              <a:fillRect/>
            </a:stretch>
          </xdr:blipFill>
          <xdr:spPr bwMode="auto">
            <a:xfrm>
              <a:off x="4274024" y="1283596"/>
              <a:ext cx="2255680" cy="213016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714375</xdr:colOff>
      <xdr:row>2</xdr:row>
      <xdr:rowOff>0</xdr:rowOff>
    </xdr:from>
    <xdr:to>
      <xdr:col>5</xdr:col>
      <xdr:colOff>152400</xdr:colOff>
      <xdr:row>3</xdr:row>
      <xdr:rowOff>211455</xdr:rowOff>
    </xdr:to>
    <xdr:grpSp>
      <xdr:nvGrpSpPr>
        <xdr:cNvPr id="3" name="グループ化 2">
          <a:extLst>
            <a:ext uri="{FF2B5EF4-FFF2-40B4-BE49-F238E27FC236}">
              <a16:creationId xmlns:a16="http://schemas.microsoft.com/office/drawing/2014/main" id="{D9E1AF84-40D9-4325-98B1-1EDF10A63084}"/>
            </a:ext>
          </a:extLst>
        </xdr:cNvPr>
        <xdr:cNvGrpSpPr/>
      </xdr:nvGrpSpPr>
      <xdr:grpSpPr>
        <a:xfrm>
          <a:off x="2419350" y="419100"/>
          <a:ext cx="3048000" cy="421005"/>
          <a:chOff x="2400300" y="466725"/>
          <a:chExt cx="3048000" cy="447675"/>
        </a:xfrm>
      </xdr:grpSpPr>
      <xdr:sp macro="" textlink="">
        <xdr:nvSpPr>
          <xdr:cNvPr id="4" name="テキスト ボックス 3">
            <a:extLst>
              <a:ext uri="{FF2B5EF4-FFF2-40B4-BE49-F238E27FC236}">
                <a16:creationId xmlns:a16="http://schemas.microsoft.com/office/drawing/2014/main" id="{AF1EB7AC-C53C-E7B4-D5A8-0ECBC637AB95}"/>
              </a:ext>
            </a:extLst>
          </xdr:cNvPr>
          <xdr:cNvSpPr txBox="1"/>
        </xdr:nvSpPr>
        <xdr:spPr>
          <a:xfrm>
            <a:off x="2419350" y="466725"/>
            <a:ext cx="2954655"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分　　析　　報　　告　　書</a:t>
            </a:r>
            <a:r>
              <a:rPr kumimoji="1" lang="en-US" altLang="ja-JP" sz="1100"/>
              <a:t>	</a:t>
            </a:r>
            <a:endParaRPr kumimoji="1" lang="ja-JP" altLang="en-US" sz="1100"/>
          </a:p>
        </xdr:txBody>
      </xdr:sp>
      <xdr:cxnSp macro="">
        <xdr:nvCxnSpPr>
          <xdr:cNvPr id="5" name="直線コネクタ 4">
            <a:extLst>
              <a:ext uri="{FF2B5EF4-FFF2-40B4-BE49-F238E27FC236}">
                <a16:creationId xmlns:a16="http://schemas.microsoft.com/office/drawing/2014/main" id="{85F20662-9636-E1C9-9A77-31262D338A90}"/>
              </a:ext>
            </a:extLst>
          </xdr:cNvPr>
          <xdr:cNvCxnSpPr/>
        </xdr:nvCxnSpPr>
        <xdr:spPr>
          <a:xfrm>
            <a:off x="2400300" y="914400"/>
            <a:ext cx="3048000" cy="0"/>
          </a:xfrm>
          <a:prstGeom prst="line">
            <a:avLst/>
          </a:prstGeom>
          <a:ln w="31750" cmpd="dbl"/>
        </xdr:spPr>
        <xdr:style>
          <a:lnRef idx="1">
            <a:schemeClr val="dk1"/>
          </a:lnRef>
          <a:fillRef idx="0">
            <a:schemeClr val="dk1"/>
          </a:fillRef>
          <a:effectRef idx="0">
            <a:schemeClr val="dk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12456;&#12463;&#12475;&#12523;&#22577;&#21578;&#26360;&#12289;&#20381;&#38972;&#26360;\&#12363;&#34892;\&#19978;&#21271;&#24314;&#35373;\2025.02.14_&#20013;&#37326;&#27211;&#25903;&#25215;&#65288;&#22615;&#33180;&#65289;&#12288;&#20013;&#30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分析依頼書"/>
      <sheetName val="報告書"/>
      <sheetName val="登録資格情報シート"/>
      <sheetName val="改定履歴"/>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9927-27F2-48B2-91AB-2B5AF3102356}">
  <dimension ref="B2:AO265"/>
  <sheetViews>
    <sheetView tabSelected="1" view="pageBreakPreview" zoomScaleNormal="100" zoomScaleSheetLayoutView="100" workbookViewId="0">
      <selection activeCell="AD34" sqref="AD34"/>
    </sheetView>
  </sheetViews>
  <sheetFormatPr defaultColWidth="3.75" defaultRowHeight="16.899999999999999" customHeight="1" x14ac:dyDescent="0.15"/>
  <cols>
    <col min="1" max="31" width="3.75" style="18"/>
    <col min="32" max="32" width="15.75" style="18" customWidth="1"/>
    <col min="33" max="33" width="7.125" style="18" customWidth="1"/>
    <col min="34" max="16384" width="3.75" style="18"/>
  </cols>
  <sheetData>
    <row r="2" spans="2:24" ht="16.899999999999999" customHeight="1" x14ac:dyDescent="0.15">
      <c r="B2" s="18" t="s">
        <v>57</v>
      </c>
    </row>
    <row r="3" spans="2:24" ht="16.899999999999999" customHeight="1" x14ac:dyDescent="0.15">
      <c r="B3" s="18" t="s">
        <v>58</v>
      </c>
    </row>
    <row r="4" spans="2:24" ht="16.899999999999999" customHeight="1" x14ac:dyDescent="0.15">
      <c r="B4" s="18" t="s">
        <v>59</v>
      </c>
    </row>
    <row r="5" spans="2:24" ht="16.899999999999999" customHeight="1" x14ac:dyDescent="0.15">
      <c r="B5" s="18" t="s">
        <v>60</v>
      </c>
    </row>
    <row r="6" spans="2:24" ht="16.899999999999999" customHeight="1" x14ac:dyDescent="0.15">
      <c r="B6" s="18" t="s">
        <v>61</v>
      </c>
    </row>
    <row r="7" spans="2:24" ht="16.899999999999999" customHeight="1" x14ac:dyDescent="0.15">
      <c r="B7" s="18" t="s">
        <v>62</v>
      </c>
    </row>
    <row r="8" spans="2:24" ht="16.899999999999999" customHeight="1" x14ac:dyDescent="0.15">
      <c r="B8" s="18" t="s">
        <v>129</v>
      </c>
    </row>
    <row r="9" spans="2:24" ht="16.899999999999999" customHeight="1" x14ac:dyDescent="0.15">
      <c r="B9" s="18" t="s">
        <v>63</v>
      </c>
    </row>
    <row r="11" spans="2:24" ht="16.899999999999999" customHeight="1" x14ac:dyDescent="0.15">
      <c r="B11" s="18" t="s">
        <v>64</v>
      </c>
    </row>
    <row r="12" spans="2:24" ht="16.899999999999999" customHeight="1" x14ac:dyDescent="0.15">
      <c r="B12" s="19"/>
      <c r="C12" s="42" t="s">
        <v>73</v>
      </c>
      <c r="D12" s="42"/>
      <c r="E12" s="42"/>
      <c r="F12" s="42"/>
      <c r="G12" s="42"/>
      <c r="H12" s="42"/>
      <c r="I12" s="42"/>
      <c r="J12" s="42"/>
      <c r="K12" s="42" t="s">
        <v>74</v>
      </c>
      <c r="L12" s="42"/>
      <c r="M12" s="42"/>
      <c r="N12" s="42"/>
      <c r="O12" s="42"/>
      <c r="P12" s="42" t="s">
        <v>75</v>
      </c>
      <c r="Q12" s="42"/>
      <c r="R12" s="42"/>
      <c r="S12" s="42"/>
      <c r="T12" s="42"/>
      <c r="U12" s="42" t="s">
        <v>76</v>
      </c>
      <c r="V12" s="42"/>
      <c r="W12" s="42"/>
      <c r="X12" s="42"/>
    </row>
    <row r="13" spans="2:24" ht="16.899999999999999" customHeight="1" x14ac:dyDescent="0.15">
      <c r="B13" s="42">
        <v>1</v>
      </c>
      <c r="C13" s="120" t="s">
        <v>65</v>
      </c>
      <c r="D13" s="120"/>
      <c r="E13" s="120"/>
      <c r="F13" s="120"/>
      <c r="G13" s="120"/>
      <c r="H13" s="120"/>
      <c r="I13" s="120"/>
      <c r="J13" s="120"/>
      <c r="K13" s="121" t="s">
        <v>67</v>
      </c>
      <c r="L13" s="121"/>
      <c r="M13" s="121"/>
      <c r="N13" s="121"/>
      <c r="O13" s="121"/>
      <c r="P13" s="121" t="s">
        <v>69</v>
      </c>
      <c r="Q13" s="121"/>
      <c r="R13" s="121"/>
      <c r="S13" s="121"/>
      <c r="T13" s="121"/>
      <c r="U13" s="42" t="s">
        <v>71</v>
      </c>
      <c r="V13" s="42"/>
      <c r="W13" s="42"/>
      <c r="X13" s="42"/>
    </row>
    <row r="14" spans="2:24" ht="16.899999999999999" customHeight="1" x14ac:dyDescent="0.15">
      <c r="B14" s="42"/>
      <c r="C14" s="120"/>
      <c r="D14" s="120"/>
      <c r="E14" s="120"/>
      <c r="F14" s="120"/>
      <c r="G14" s="120"/>
      <c r="H14" s="120"/>
      <c r="I14" s="120"/>
      <c r="J14" s="120"/>
      <c r="K14" s="121"/>
      <c r="L14" s="121"/>
      <c r="M14" s="121"/>
      <c r="N14" s="121"/>
      <c r="O14" s="121"/>
      <c r="P14" s="121"/>
      <c r="Q14" s="121"/>
      <c r="R14" s="121"/>
      <c r="S14" s="121"/>
      <c r="T14" s="121"/>
      <c r="U14" s="42"/>
      <c r="V14" s="42"/>
      <c r="W14" s="42"/>
      <c r="X14" s="42"/>
    </row>
    <row r="15" spans="2:24" ht="16.899999999999999" customHeight="1" x14ac:dyDescent="0.15">
      <c r="B15" s="42">
        <v>2</v>
      </c>
      <c r="C15" s="121" t="s">
        <v>66</v>
      </c>
      <c r="D15" s="121"/>
      <c r="E15" s="121"/>
      <c r="F15" s="121"/>
      <c r="G15" s="121"/>
      <c r="H15" s="121"/>
      <c r="I15" s="121"/>
      <c r="J15" s="121"/>
      <c r="K15" s="121" t="s">
        <v>68</v>
      </c>
      <c r="L15" s="121"/>
      <c r="M15" s="121"/>
      <c r="N15" s="121"/>
      <c r="O15" s="121"/>
      <c r="P15" s="121" t="s">
        <v>70</v>
      </c>
      <c r="Q15" s="121"/>
      <c r="R15" s="121"/>
      <c r="S15" s="121"/>
      <c r="T15" s="121"/>
      <c r="U15" s="42" t="s">
        <v>72</v>
      </c>
      <c r="V15" s="42"/>
      <c r="W15" s="42"/>
      <c r="X15" s="42"/>
    </row>
    <row r="16" spans="2:24" ht="16.899999999999999" customHeight="1" x14ac:dyDescent="0.15">
      <c r="B16" s="42"/>
      <c r="C16" s="121"/>
      <c r="D16" s="121"/>
      <c r="E16" s="121"/>
      <c r="F16" s="121"/>
      <c r="G16" s="121"/>
      <c r="H16" s="121"/>
      <c r="I16" s="121"/>
      <c r="J16" s="121"/>
      <c r="K16" s="121"/>
      <c r="L16" s="121"/>
      <c r="M16" s="121"/>
      <c r="N16" s="121"/>
      <c r="O16" s="121"/>
      <c r="P16" s="121"/>
      <c r="Q16" s="121"/>
      <c r="R16" s="121"/>
      <c r="S16" s="121"/>
      <c r="T16" s="121"/>
      <c r="U16" s="42"/>
      <c r="V16" s="42"/>
      <c r="W16" s="42"/>
      <c r="X16" s="42"/>
    </row>
    <row r="18" spans="2:3" ht="16.899999999999999" customHeight="1" x14ac:dyDescent="0.15">
      <c r="B18" s="18" t="s">
        <v>77</v>
      </c>
    </row>
    <row r="19" spans="2:3" ht="16.899999999999999" customHeight="1" x14ac:dyDescent="0.15">
      <c r="B19" s="18" t="s">
        <v>78</v>
      </c>
    </row>
    <row r="20" spans="2:3" ht="16.899999999999999" customHeight="1" x14ac:dyDescent="0.15">
      <c r="B20" s="18" t="s">
        <v>79</v>
      </c>
    </row>
    <row r="21" spans="2:3" ht="16.899999999999999" customHeight="1" x14ac:dyDescent="0.15">
      <c r="B21" s="18" t="s">
        <v>80</v>
      </c>
    </row>
    <row r="22" spans="2:3" ht="16.899999999999999" customHeight="1" x14ac:dyDescent="0.15">
      <c r="B22" s="18" t="s">
        <v>81</v>
      </c>
    </row>
    <row r="23" spans="2:3" ht="16.899999999999999" customHeight="1" x14ac:dyDescent="0.15">
      <c r="B23" s="18" t="s">
        <v>82</v>
      </c>
    </row>
    <row r="25" spans="2:3" ht="16.899999999999999" customHeight="1" x14ac:dyDescent="0.15">
      <c r="B25" s="18" t="s">
        <v>83</v>
      </c>
    </row>
    <row r="26" spans="2:3" ht="16.899999999999999" customHeight="1" x14ac:dyDescent="0.15">
      <c r="B26" s="18" t="s">
        <v>84</v>
      </c>
    </row>
    <row r="27" spans="2:3" ht="16.899999999999999" customHeight="1" x14ac:dyDescent="0.15">
      <c r="B27" s="18" t="s">
        <v>130</v>
      </c>
    </row>
    <row r="28" spans="2:3" ht="16.899999999999999" customHeight="1" x14ac:dyDescent="0.15">
      <c r="B28" s="18" t="s">
        <v>85</v>
      </c>
    </row>
    <row r="29" spans="2:3" ht="16.899999999999999" customHeight="1" x14ac:dyDescent="0.15">
      <c r="B29" s="18" t="s">
        <v>65</v>
      </c>
    </row>
    <row r="30" spans="2:3" ht="16.899999999999999" customHeight="1" x14ac:dyDescent="0.15">
      <c r="C30" s="18" t="s">
        <v>120</v>
      </c>
    </row>
    <row r="31" spans="2:3" ht="16.899999999999999" customHeight="1" x14ac:dyDescent="0.15">
      <c r="C31" s="18" t="s">
        <v>121</v>
      </c>
    </row>
    <row r="32" spans="2:3" ht="16.899999999999999" customHeight="1" x14ac:dyDescent="0.15">
      <c r="B32" s="18" t="s">
        <v>131</v>
      </c>
    </row>
    <row r="33" spans="2:3" ht="16.899999999999999" customHeight="1" x14ac:dyDescent="0.15">
      <c r="C33" s="18" t="s">
        <v>122</v>
      </c>
    </row>
    <row r="34" spans="2:3" ht="16.899999999999999" customHeight="1" x14ac:dyDescent="0.15">
      <c r="C34" s="18" t="s">
        <v>123</v>
      </c>
    </row>
    <row r="48" spans="2:3" ht="16.899999999999999" customHeight="1" x14ac:dyDescent="0.15">
      <c r="B48" s="18" t="s">
        <v>86</v>
      </c>
    </row>
    <row r="51" spans="2:24" ht="16.899999999999999" customHeight="1" thickBot="1" x14ac:dyDescent="0.2">
      <c r="V51" s="57" t="s">
        <v>93</v>
      </c>
      <c r="W51" s="57"/>
      <c r="X51" s="57"/>
    </row>
    <row r="52" spans="2:24" ht="16.899999999999999" customHeight="1" thickBot="1" x14ac:dyDescent="0.2">
      <c r="B52" s="98"/>
      <c r="C52" s="80" t="s">
        <v>28</v>
      </c>
      <c r="D52" s="80"/>
      <c r="E52" s="80" t="s">
        <v>20</v>
      </c>
      <c r="F52" s="80"/>
      <c r="G52" s="87" t="s">
        <v>21</v>
      </c>
      <c r="H52" s="87"/>
      <c r="I52" s="87"/>
      <c r="J52" s="88"/>
      <c r="K52" s="79" t="s">
        <v>92</v>
      </c>
      <c r="L52" s="80"/>
      <c r="M52" s="80"/>
      <c r="N52" s="80"/>
      <c r="O52" s="80"/>
      <c r="P52" s="81"/>
      <c r="Q52" s="79" t="s">
        <v>91</v>
      </c>
      <c r="R52" s="80"/>
      <c r="S52" s="80"/>
      <c r="T52" s="80"/>
      <c r="U52" s="80"/>
      <c r="V52" s="81"/>
      <c r="W52" s="82" t="s">
        <v>90</v>
      </c>
      <c r="X52" s="83"/>
    </row>
    <row r="53" spans="2:24" ht="16.899999999999999" customHeight="1" thickBot="1" x14ac:dyDescent="0.2">
      <c r="B53" s="99"/>
      <c r="C53" s="86"/>
      <c r="D53" s="86"/>
      <c r="E53" s="86"/>
      <c r="F53" s="86"/>
      <c r="G53" s="89"/>
      <c r="H53" s="89"/>
      <c r="I53" s="89"/>
      <c r="J53" s="90"/>
      <c r="K53" s="94" t="s">
        <v>87</v>
      </c>
      <c r="L53" s="92"/>
      <c r="M53" s="91" t="s">
        <v>88</v>
      </c>
      <c r="N53" s="92"/>
      <c r="O53" s="91" t="s">
        <v>89</v>
      </c>
      <c r="P53" s="93"/>
      <c r="Q53" s="94" t="s">
        <v>87</v>
      </c>
      <c r="R53" s="92"/>
      <c r="S53" s="91" t="s">
        <v>88</v>
      </c>
      <c r="T53" s="92"/>
      <c r="U53" s="91" t="s">
        <v>89</v>
      </c>
      <c r="V53" s="93"/>
      <c r="W53" s="84"/>
      <c r="X53" s="85"/>
    </row>
    <row r="54" spans="2:24" ht="16.899999999999999" customHeight="1" x14ac:dyDescent="0.15">
      <c r="B54" s="20">
        <v>1</v>
      </c>
      <c r="C54" s="59" t="s">
        <v>29</v>
      </c>
      <c r="D54" s="59"/>
      <c r="E54" s="60" t="s">
        <v>22</v>
      </c>
      <c r="F54" s="60"/>
      <c r="G54" s="102" t="s">
        <v>5</v>
      </c>
      <c r="H54" s="102"/>
      <c r="I54" s="102"/>
      <c r="J54" s="103"/>
      <c r="K54" s="63">
        <v>2.9</v>
      </c>
      <c r="L54" s="52"/>
      <c r="M54" s="52">
        <v>0.5</v>
      </c>
      <c r="N54" s="52"/>
      <c r="O54" s="70">
        <f>AVERAGE(K54:N54)</f>
        <v>1.7</v>
      </c>
      <c r="P54" s="71"/>
      <c r="Q54" s="63">
        <v>4.5</v>
      </c>
      <c r="R54" s="52"/>
      <c r="S54" s="52">
        <v>4</v>
      </c>
      <c r="T54" s="52"/>
      <c r="U54" s="70">
        <f>AVERAGE(Q54:T54)</f>
        <v>4.25</v>
      </c>
      <c r="V54" s="71"/>
      <c r="W54" s="53">
        <f>(K54+M54+Q54+S54)/4</f>
        <v>2.9750000000000001</v>
      </c>
      <c r="X54" s="54"/>
    </row>
    <row r="55" spans="2:24" ht="16.899999999999999" customHeight="1" x14ac:dyDescent="0.15">
      <c r="B55" s="21">
        <v>2</v>
      </c>
      <c r="C55" s="58"/>
      <c r="D55" s="58"/>
      <c r="E55" s="61"/>
      <c r="F55" s="61"/>
      <c r="G55" s="47" t="s">
        <v>45</v>
      </c>
      <c r="H55" s="47"/>
      <c r="I55" s="47"/>
      <c r="J55" s="48"/>
      <c r="K55" s="43">
        <v>3.3</v>
      </c>
      <c r="L55" s="44"/>
      <c r="M55" s="44">
        <v>3.9</v>
      </c>
      <c r="N55" s="44"/>
      <c r="O55" s="45">
        <f t="shared" ref="O55:O75" si="0">AVERAGE(K55:N55)</f>
        <v>3.5999999999999996</v>
      </c>
      <c r="P55" s="46"/>
      <c r="Q55" s="43">
        <v>2.42</v>
      </c>
      <c r="R55" s="44"/>
      <c r="S55" s="44">
        <v>15.24</v>
      </c>
      <c r="T55" s="44"/>
      <c r="U55" s="45">
        <f t="shared" ref="U55:U75" si="1">AVERAGE(Q55:T55)</f>
        <v>8.83</v>
      </c>
      <c r="V55" s="46"/>
      <c r="W55" s="55">
        <f t="shared" ref="W55:W75" si="2">(K55+M55+Q55+S55)/4</f>
        <v>6.2149999999999999</v>
      </c>
      <c r="X55" s="56"/>
    </row>
    <row r="56" spans="2:24" ht="16.899999999999999" customHeight="1" x14ac:dyDescent="0.15">
      <c r="B56" s="21">
        <v>3</v>
      </c>
      <c r="C56" s="58"/>
      <c r="D56" s="58"/>
      <c r="E56" s="61"/>
      <c r="F56" s="61"/>
      <c r="G56" s="47" t="s">
        <v>6</v>
      </c>
      <c r="H56" s="47"/>
      <c r="I56" s="47"/>
      <c r="J56" s="48"/>
      <c r="K56" s="43">
        <v>55.8</v>
      </c>
      <c r="L56" s="44"/>
      <c r="M56" s="44">
        <v>23.2</v>
      </c>
      <c r="N56" s="44"/>
      <c r="O56" s="45">
        <f t="shared" si="0"/>
        <v>39.5</v>
      </c>
      <c r="P56" s="46"/>
      <c r="Q56" s="43">
        <v>48.28</v>
      </c>
      <c r="R56" s="44"/>
      <c r="S56" s="44">
        <v>7.8900000000000006</v>
      </c>
      <c r="T56" s="44"/>
      <c r="U56" s="45">
        <f t="shared" si="1"/>
        <v>28.085000000000001</v>
      </c>
      <c r="V56" s="46"/>
      <c r="W56" s="55">
        <f t="shared" si="2"/>
        <v>33.792500000000004</v>
      </c>
      <c r="X56" s="56"/>
    </row>
    <row r="57" spans="2:24" ht="16.899999999999999" customHeight="1" x14ac:dyDescent="0.15">
      <c r="B57" s="21">
        <v>4</v>
      </c>
      <c r="C57" s="58"/>
      <c r="D57" s="58"/>
      <c r="E57" s="61"/>
      <c r="F57" s="61"/>
      <c r="G57" s="47" t="s">
        <v>7</v>
      </c>
      <c r="H57" s="47"/>
      <c r="I57" s="47"/>
      <c r="J57" s="48"/>
      <c r="K57" s="43">
        <v>20.100000000000001</v>
      </c>
      <c r="L57" s="44"/>
      <c r="M57" s="44">
        <v>9.1</v>
      </c>
      <c r="N57" s="44"/>
      <c r="O57" s="45">
        <f t="shared" si="0"/>
        <v>14.600000000000001</v>
      </c>
      <c r="P57" s="46"/>
      <c r="Q57" s="43">
        <v>1.5</v>
      </c>
      <c r="R57" s="44"/>
      <c r="S57" s="44">
        <v>4.68</v>
      </c>
      <c r="T57" s="44"/>
      <c r="U57" s="45">
        <f t="shared" si="1"/>
        <v>3.09</v>
      </c>
      <c r="V57" s="46"/>
      <c r="W57" s="55">
        <f t="shared" si="2"/>
        <v>8.8450000000000006</v>
      </c>
      <c r="X57" s="56"/>
    </row>
    <row r="58" spans="2:24" ht="16.899999999999999" customHeight="1" x14ac:dyDescent="0.15">
      <c r="B58" s="21">
        <v>5</v>
      </c>
      <c r="C58" s="58"/>
      <c r="D58" s="58"/>
      <c r="E58" s="58" t="s">
        <v>23</v>
      </c>
      <c r="F58" s="58"/>
      <c r="G58" s="47" t="s">
        <v>8</v>
      </c>
      <c r="H58" s="47"/>
      <c r="I58" s="47"/>
      <c r="J58" s="48"/>
      <c r="K58" s="43">
        <v>10</v>
      </c>
      <c r="L58" s="44"/>
      <c r="M58" s="44">
        <v>20.9</v>
      </c>
      <c r="N58" s="44"/>
      <c r="O58" s="45">
        <f t="shared" si="0"/>
        <v>15.45</v>
      </c>
      <c r="P58" s="46"/>
      <c r="Q58" s="43">
        <v>13.35</v>
      </c>
      <c r="R58" s="44"/>
      <c r="S58" s="44">
        <v>33.71</v>
      </c>
      <c r="T58" s="44"/>
      <c r="U58" s="45">
        <f t="shared" si="1"/>
        <v>23.53</v>
      </c>
      <c r="V58" s="46"/>
      <c r="W58" s="55">
        <f t="shared" si="2"/>
        <v>19.490000000000002</v>
      </c>
      <c r="X58" s="56"/>
    </row>
    <row r="59" spans="2:24" ht="16.899999999999999" customHeight="1" x14ac:dyDescent="0.15">
      <c r="B59" s="21">
        <v>6</v>
      </c>
      <c r="C59" s="58"/>
      <c r="D59" s="58"/>
      <c r="E59" s="58"/>
      <c r="F59" s="58"/>
      <c r="G59" s="47" t="s">
        <v>9</v>
      </c>
      <c r="H59" s="47"/>
      <c r="I59" s="47"/>
      <c r="J59" s="48"/>
      <c r="K59" s="43">
        <v>39.700000000000003</v>
      </c>
      <c r="L59" s="44"/>
      <c r="M59" s="44">
        <v>49.699999999999989</v>
      </c>
      <c r="N59" s="44"/>
      <c r="O59" s="45">
        <f t="shared" si="0"/>
        <v>44.699999999999996</v>
      </c>
      <c r="P59" s="46"/>
      <c r="Q59" s="43">
        <v>33.97</v>
      </c>
      <c r="R59" s="44"/>
      <c r="S59" s="44">
        <v>56.78</v>
      </c>
      <c r="T59" s="44"/>
      <c r="U59" s="45">
        <f t="shared" si="1"/>
        <v>45.375</v>
      </c>
      <c r="V59" s="46"/>
      <c r="W59" s="55">
        <f t="shared" si="2"/>
        <v>45.037499999999994</v>
      </c>
      <c r="X59" s="56"/>
    </row>
    <row r="60" spans="2:24" ht="16.899999999999999" customHeight="1" x14ac:dyDescent="0.15">
      <c r="B60" s="21">
        <v>7</v>
      </c>
      <c r="C60" s="58"/>
      <c r="D60" s="58"/>
      <c r="E60" s="58" t="s">
        <v>24</v>
      </c>
      <c r="F60" s="58"/>
      <c r="G60" s="47" t="s">
        <v>8</v>
      </c>
      <c r="H60" s="47"/>
      <c r="I60" s="47"/>
      <c r="J60" s="48"/>
      <c r="K60" s="43">
        <v>21.7</v>
      </c>
      <c r="L60" s="44"/>
      <c r="M60" s="44">
        <v>2.2000000000000002</v>
      </c>
      <c r="N60" s="44"/>
      <c r="O60" s="45">
        <f t="shared" si="0"/>
        <v>11.95</v>
      </c>
      <c r="P60" s="46"/>
      <c r="Q60" s="43">
        <v>0.86</v>
      </c>
      <c r="R60" s="44"/>
      <c r="S60" s="44">
        <v>0.32</v>
      </c>
      <c r="T60" s="44"/>
      <c r="U60" s="45">
        <f t="shared" si="1"/>
        <v>0.59</v>
      </c>
      <c r="V60" s="46"/>
      <c r="W60" s="55">
        <f t="shared" si="2"/>
        <v>6.27</v>
      </c>
      <c r="X60" s="56"/>
    </row>
    <row r="61" spans="2:24" ht="16.899999999999999" customHeight="1" x14ac:dyDescent="0.15">
      <c r="B61" s="21">
        <v>8</v>
      </c>
      <c r="C61" s="58"/>
      <c r="D61" s="58"/>
      <c r="E61" s="58"/>
      <c r="F61" s="58"/>
      <c r="G61" s="47" t="s">
        <v>9</v>
      </c>
      <c r="H61" s="47"/>
      <c r="I61" s="47"/>
      <c r="J61" s="48"/>
      <c r="K61" s="43">
        <v>1.4</v>
      </c>
      <c r="L61" s="44"/>
      <c r="M61" s="44">
        <v>0.6</v>
      </c>
      <c r="N61" s="44"/>
      <c r="O61" s="45">
        <f t="shared" si="0"/>
        <v>1</v>
      </c>
      <c r="P61" s="46"/>
      <c r="Q61" s="43">
        <v>4.4400000000000004</v>
      </c>
      <c r="R61" s="44"/>
      <c r="S61" s="44">
        <v>3.66</v>
      </c>
      <c r="T61" s="44"/>
      <c r="U61" s="45">
        <f t="shared" si="1"/>
        <v>4.0500000000000007</v>
      </c>
      <c r="V61" s="46"/>
      <c r="W61" s="55">
        <f t="shared" si="2"/>
        <v>2.5250000000000004</v>
      </c>
      <c r="X61" s="56"/>
    </row>
    <row r="62" spans="2:24" ht="16.899999999999999" customHeight="1" x14ac:dyDescent="0.15">
      <c r="B62" s="21">
        <v>9</v>
      </c>
      <c r="C62" s="58"/>
      <c r="D62" s="58"/>
      <c r="E62" s="47" t="s">
        <v>10</v>
      </c>
      <c r="F62" s="47"/>
      <c r="G62" s="47"/>
      <c r="H62" s="47"/>
      <c r="I62" s="47"/>
      <c r="J62" s="48"/>
      <c r="K62" s="43">
        <v>0.8</v>
      </c>
      <c r="L62" s="44"/>
      <c r="M62" s="44">
        <v>1.2</v>
      </c>
      <c r="N62" s="44"/>
      <c r="O62" s="45">
        <f t="shared" si="0"/>
        <v>1</v>
      </c>
      <c r="P62" s="46"/>
      <c r="Q62" s="43">
        <v>24.200000000000003</v>
      </c>
      <c r="R62" s="44"/>
      <c r="S62" s="44">
        <v>7.14</v>
      </c>
      <c r="T62" s="44"/>
      <c r="U62" s="45">
        <f t="shared" si="1"/>
        <v>15.670000000000002</v>
      </c>
      <c r="V62" s="46"/>
      <c r="W62" s="55">
        <f t="shared" si="2"/>
        <v>8.3350000000000009</v>
      </c>
      <c r="X62" s="56"/>
    </row>
    <row r="63" spans="2:24" ht="16.899999999999999" customHeight="1" x14ac:dyDescent="0.15">
      <c r="B63" s="21">
        <v>10</v>
      </c>
      <c r="C63" s="58"/>
      <c r="D63" s="58"/>
      <c r="E63" s="119" t="s">
        <v>25</v>
      </c>
      <c r="F63" s="119"/>
      <c r="G63" s="47" t="s">
        <v>1</v>
      </c>
      <c r="H63" s="47"/>
      <c r="I63" s="47"/>
      <c r="J63" s="48"/>
      <c r="K63" s="43">
        <v>0.8</v>
      </c>
      <c r="L63" s="44"/>
      <c r="M63" s="44">
        <v>6</v>
      </c>
      <c r="N63" s="44"/>
      <c r="O63" s="45">
        <f t="shared" si="0"/>
        <v>3.4</v>
      </c>
      <c r="P63" s="46"/>
      <c r="Q63" s="43">
        <v>0.44</v>
      </c>
      <c r="R63" s="44"/>
      <c r="S63" s="44">
        <v>6.28</v>
      </c>
      <c r="T63" s="44"/>
      <c r="U63" s="45">
        <f t="shared" si="1"/>
        <v>3.3600000000000003</v>
      </c>
      <c r="V63" s="46"/>
      <c r="W63" s="55">
        <f t="shared" si="2"/>
        <v>3.38</v>
      </c>
      <c r="X63" s="56"/>
    </row>
    <row r="64" spans="2:24" ht="16.899999999999999" customHeight="1" x14ac:dyDescent="0.15">
      <c r="B64" s="21">
        <v>11</v>
      </c>
      <c r="C64" s="58"/>
      <c r="D64" s="58"/>
      <c r="E64" s="119"/>
      <c r="F64" s="119"/>
      <c r="G64" s="47" t="s">
        <v>11</v>
      </c>
      <c r="H64" s="47"/>
      <c r="I64" s="47"/>
      <c r="J64" s="48"/>
      <c r="K64" s="43">
        <v>3.7</v>
      </c>
      <c r="L64" s="44"/>
      <c r="M64" s="44">
        <v>5.8999999999999995</v>
      </c>
      <c r="N64" s="44"/>
      <c r="O64" s="45">
        <f t="shared" si="0"/>
        <v>4.8</v>
      </c>
      <c r="P64" s="46"/>
      <c r="Q64" s="43">
        <v>5.54</v>
      </c>
      <c r="R64" s="44"/>
      <c r="S64" s="44">
        <v>5.62</v>
      </c>
      <c r="T64" s="44"/>
      <c r="U64" s="45">
        <f t="shared" si="1"/>
        <v>5.58</v>
      </c>
      <c r="V64" s="46"/>
      <c r="W64" s="55">
        <f t="shared" si="2"/>
        <v>5.19</v>
      </c>
      <c r="X64" s="56"/>
    </row>
    <row r="65" spans="2:24" ht="16.899999999999999" customHeight="1" x14ac:dyDescent="0.15">
      <c r="B65" s="21">
        <v>12</v>
      </c>
      <c r="C65" s="58"/>
      <c r="D65" s="58"/>
      <c r="E65" s="119"/>
      <c r="F65" s="119"/>
      <c r="G65" s="47" t="s">
        <v>12</v>
      </c>
      <c r="H65" s="47"/>
      <c r="I65" s="47"/>
      <c r="J65" s="48"/>
      <c r="K65" s="43">
        <v>36.5</v>
      </c>
      <c r="L65" s="44"/>
      <c r="M65" s="44">
        <v>30.699999999999996</v>
      </c>
      <c r="N65" s="44"/>
      <c r="O65" s="45">
        <f t="shared" si="0"/>
        <v>33.599999999999994</v>
      </c>
      <c r="P65" s="46"/>
      <c r="Q65" s="43">
        <v>30.919999999999998</v>
      </c>
      <c r="R65" s="44"/>
      <c r="S65" s="44">
        <v>29.5</v>
      </c>
      <c r="T65" s="44"/>
      <c r="U65" s="45">
        <f t="shared" si="1"/>
        <v>30.21</v>
      </c>
      <c r="V65" s="46"/>
      <c r="W65" s="55">
        <f t="shared" si="2"/>
        <v>31.904999999999998</v>
      </c>
      <c r="X65" s="56"/>
    </row>
    <row r="66" spans="2:24" ht="16.899999999999999" customHeight="1" x14ac:dyDescent="0.15">
      <c r="B66" s="21">
        <v>13</v>
      </c>
      <c r="C66" s="58"/>
      <c r="D66" s="58"/>
      <c r="E66" s="119"/>
      <c r="F66" s="119"/>
      <c r="G66" s="47" t="s">
        <v>13</v>
      </c>
      <c r="H66" s="47"/>
      <c r="I66" s="47"/>
      <c r="J66" s="48"/>
      <c r="K66" s="43">
        <v>18.5</v>
      </c>
      <c r="L66" s="44"/>
      <c r="M66" s="44">
        <v>54.800000000000004</v>
      </c>
      <c r="N66" s="44"/>
      <c r="O66" s="45">
        <f t="shared" si="0"/>
        <v>36.650000000000006</v>
      </c>
      <c r="P66" s="46"/>
      <c r="Q66" s="43">
        <v>23.14</v>
      </c>
      <c r="R66" s="44"/>
      <c r="S66" s="44">
        <v>7.1</v>
      </c>
      <c r="T66" s="44"/>
      <c r="U66" s="45">
        <f t="shared" si="1"/>
        <v>15.120000000000001</v>
      </c>
      <c r="V66" s="46"/>
      <c r="W66" s="55">
        <f t="shared" si="2"/>
        <v>25.885000000000002</v>
      </c>
      <c r="X66" s="56"/>
    </row>
    <row r="67" spans="2:24" ht="16.899999999999999" customHeight="1" x14ac:dyDescent="0.15">
      <c r="B67" s="21">
        <v>14</v>
      </c>
      <c r="C67" s="58"/>
      <c r="D67" s="58"/>
      <c r="E67" s="47" t="s">
        <v>2</v>
      </c>
      <c r="F67" s="47"/>
      <c r="G67" s="47"/>
      <c r="H67" s="47"/>
      <c r="I67" s="47"/>
      <c r="J67" s="48"/>
      <c r="K67" s="43">
        <v>1.8</v>
      </c>
      <c r="L67" s="44"/>
      <c r="M67" s="44">
        <v>0.9</v>
      </c>
      <c r="N67" s="44"/>
      <c r="O67" s="45">
        <f t="shared" si="0"/>
        <v>1.35</v>
      </c>
      <c r="P67" s="46"/>
      <c r="Q67" s="43">
        <v>0.4</v>
      </c>
      <c r="R67" s="44"/>
      <c r="S67" s="44">
        <v>1.02</v>
      </c>
      <c r="T67" s="44"/>
      <c r="U67" s="45">
        <f t="shared" si="1"/>
        <v>0.71</v>
      </c>
      <c r="V67" s="46"/>
      <c r="W67" s="55">
        <f t="shared" si="2"/>
        <v>1.03</v>
      </c>
      <c r="X67" s="56"/>
    </row>
    <row r="68" spans="2:24" ht="16.899999999999999" customHeight="1" x14ac:dyDescent="0.15">
      <c r="B68" s="21">
        <v>15</v>
      </c>
      <c r="C68" s="58"/>
      <c r="D68" s="58"/>
      <c r="E68" s="47" t="s">
        <v>14</v>
      </c>
      <c r="F68" s="47"/>
      <c r="G68" s="47"/>
      <c r="H68" s="47"/>
      <c r="I68" s="47"/>
      <c r="J68" s="48"/>
      <c r="K68" s="43">
        <v>0.3</v>
      </c>
      <c r="L68" s="44"/>
      <c r="M68" s="44">
        <v>0.2</v>
      </c>
      <c r="N68" s="44"/>
      <c r="O68" s="45">
        <f t="shared" si="0"/>
        <v>0.25</v>
      </c>
      <c r="P68" s="46"/>
      <c r="Q68" s="43">
        <v>0.26</v>
      </c>
      <c r="R68" s="44"/>
      <c r="S68" s="44">
        <v>0</v>
      </c>
      <c r="T68" s="44"/>
      <c r="U68" s="45">
        <f t="shared" si="1"/>
        <v>0.13</v>
      </c>
      <c r="V68" s="46"/>
      <c r="W68" s="55">
        <f t="shared" si="2"/>
        <v>0.19</v>
      </c>
      <c r="X68" s="56"/>
    </row>
    <row r="69" spans="2:24" ht="16.899999999999999" customHeight="1" x14ac:dyDescent="0.15">
      <c r="B69" s="21">
        <v>16</v>
      </c>
      <c r="C69" s="58"/>
      <c r="D69" s="58"/>
      <c r="E69" s="47" t="s">
        <v>15</v>
      </c>
      <c r="F69" s="47"/>
      <c r="G69" s="47"/>
      <c r="H69" s="47"/>
      <c r="I69" s="47"/>
      <c r="J69" s="48"/>
      <c r="K69" s="43">
        <v>0.7</v>
      </c>
      <c r="L69" s="44"/>
      <c r="M69" s="44">
        <v>2.6</v>
      </c>
      <c r="N69" s="44"/>
      <c r="O69" s="45">
        <f t="shared" si="0"/>
        <v>1.65</v>
      </c>
      <c r="P69" s="46"/>
      <c r="Q69" s="43">
        <v>4.34</v>
      </c>
      <c r="R69" s="44"/>
      <c r="S69" s="44">
        <v>15.64</v>
      </c>
      <c r="T69" s="44"/>
      <c r="U69" s="45">
        <f t="shared" si="1"/>
        <v>9.99</v>
      </c>
      <c r="V69" s="46"/>
      <c r="W69" s="55">
        <f t="shared" si="2"/>
        <v>5.82</v>
      </c>
      <c r="X69" s="56"/>
    </row>
    <row r="70" spans="2:24" ht="16.899999999999999" customHeight="1" x14ac:dyDescent="0.15">
      <c r="B70" s="21">
        <v>17</v>
      </c>
      <c r="C70" s="58" t="s">
        <v>30</v>
      </c>
      <c r="D70" s="58"/>
      <c r="E70" s="47" t="s">
        <v>4</v>
      </c>
      <c r="F70" s="47"/>
      <c r="G70" s="47"/>
      <c r="H70" s="47"/>
      <c r="I70" s="47"/>
      <c r="J70" s="48"/>
      <c r="K70" s="43">
        <v>0</v>
      </c>
      <c r="L70" s="44"/>
      <c r="M70" s="44">
        <v>0.2</v>
      </c>
      <c r="N70" s="44"/>
      <c r="O70" s="45">
        <f t="shared" si="0"/>
        <v>0.1</v>
      </c>
      <c r="P70" s="46"/>
      <c r="Q70" s="43">
        <v>0</v>
      </c>
      <c r="R70" s="44"/>
      <c r="S70" s="44">
        <v>0.02</v>
      </c>
      <c r="T70" s="44"/>
      <c r="U70" s="45">
        <f t="shared" si="1"/>
        <v>0.01</v>
      </c>
      <c r="V70" s="46"/>
      <c r="W70" s="55">
        <f t="shared" si="2"/>
        <v>5.5E-2</v>
      </c>
      <c r="X70" s="56"/>
    </row>
    <row r="71" spans="2:24" ht="16.899999999999999" customHeight="1" x14ac:dyDescent="0.15">
      <c r="B71" s="21">
        <v>18</v>
      </c>
      <c r="C71" s="58"/>
      <c r="D71" s="58"/>
      <c r="E71" s="47" t="s">
        <v>3</v>
      </c>
      <c r="F71" s="47"/>
      <c r="G71" s="47"/>
      <c r="H71" s="47"/>
      <c r="I71" s="47"/>
      <c r="J71" s="48"/>
      <c r="K71" s="43">
        <v>0.6</v>
      </c>
      <c r="L71" s="44"/>
      <c r="M71" s="44">
        <v>0.5</v>
      </c>
      <c r="N71" s="44"/>
      <c r="O71" s="45">
        <f t="shared" si="0"/>
        <v>0.55000000000000004</v>
      </c>
      <c r="P71" s="46"/>
      <c r="Q71" s="43">
        <v>0.4</v>
      </c>
      <c r="R71" s="44"/>
      <c r="S71" s="44">
        <v>0.12</v>
      </c>
      <c r="T71" s="44"/>
      <c r="U71" s="45">
        <f t="shared" si="1"/>
        <v>0.26</v>
      </c>
      <c r="V71" s="46"/>
      <c r="W71" s="55">
        <f t="shared" si="2"/>
        <v>0.40500000000000003</v>
      </c>
      <c r="X71" s="56"/>
    </row>
    <row r="72" spans="2:24" ht="16.899999999999999" customHeight="1" x14ac:dyDescent="0.15">
      <c r="B72" s="21">
        <v>19</v>
      </c>
      <c r="C72" s="58"/>
      <c r="D72" s="58"/>
      <c r="E72" s="47" t="s">
        <v>16</v>
      </c>
      <c r="F72" s="47"/>
      <c r="G72" s="47"/>
      <c r="H72" s="47"/>
      <c r="I72" s="47"/>
      <c r="J72" s="48"/>
      <c r="K72" s="43">
        <v>0.2</v>
      </c>
      <c r="L72" s="44"/>
      <c r="M72" s="44">
        <v>0.01</v>
      </c>
      <c r="N72" s="44"/>
      <c r="O72" s="45">
        <f t="shared" si="0"/>
        <v>0.10500000000000001</v>
      </c>
      <c r="P72" s="46"/>
      <c r="Q72" s="43">
        <v>0.9</v>
      </c>
      <c r="R72" s="44"/>
      <c r="S72" s="44">
        <v>0.64</v>
      </c>
      <c r="T72" s="44"/>
      <c r="U72" s="45">
        <f t="shared" si="1"/>
        <v>0.77</v>
      </c>
      <c r="V72" s="46"/>
      <c r="W72" s="55">
        <f t="shared" si="2"/>
        <v>0.4375</v>
      </c>
      <c r="X72" s="56"/>
    </row>
    <row r="73" spans="2:24" ht="16.899999999999999" customHeight="1" x14ac:dyDescent="0.15">
      <c r="B73" s="21">
        <v>20</v>
      </c>
      <c r="C73" s="47" t="s">
        <v>17</v>
      </c>
      <c r="D73" s="47"/>
      <c r="E73" s="47"/>
      <c r="F73" s="47"/>
      <c r="G73" s="47"/>
      <c r="H73" s="47"/>
      <c r="I73" s="47"/>
      <c r="J73" s="48"/>
      <c r="K73" s="43">
        <v>0.4</v>
      </c>
      <c r="L73" s="44"/>
      <c r="M73" s="44">
        <v>3.7</v>
      </c>
      <c r="N73" s="44"/>
      <c r="O73" s="45">
        <f t="shared" si="0"/>
        <v>2.0500000000000003</v>
      </c>
      <c r="P73" s="46"/>
      <c r="Q73" s="43">
        <v>0.5</v>
      </c>
      <c r="R73" s="44"/>
      <c r="S73" s="44">
        <v>0.22</v>
      </c>
      <c r="T73" s="44"/>
      <c r="U73" s="45">
        <f t="shared" si="1"/>
        <v>0.36</v>
      </c>
      <c r="V73" s="46"/>
      <c r="W73" s="55">
        <f t="shared" si="2"/>
        <v>1.2050000000000001</v>
      </c>
      <c r="X73" s="56"/>
    </row>
    <row r="74" spans="2:24" ht="16.899999999999999" customHeight="1" x14ac:dyDescent="0.15">
      <c r="B74" s="21">
        <v>21</v>
      </c>
      <c r="C74" s="47" t="s">
        <v>18</v>
      </c>
      <c r="D74" s="47"/>
      <c r="E74" s="47"/>
      <c r="F74" s="47"/>
      <c r="G74" s="47"/>
      <c r="H74" s="47"/>
      <c r="I74" s="47"/>
      <c r="J74" s="48"/>
      <c r="K74" s="43">
        <v>2.2999999999999998</v>
      </c>
      <c r="L74" s="44"/>
      <c r="M74" s="44">
        <v>3</v>
      </c>
      <c r="N74" s="44"/>
      <c r="O74" s="45">
        <f t="shared" si="0"/>
        <v>2.65</v>
      </c>
      <c r="P74" s="46"/>
      <c r="Q74" s="43">
        <v>2.2000000000000002</v>
      </c>
      <c r="R74" s="44"/>
      <c r="S74" s="44">
        <v>4.9399999999999995</v>
      </c>
      <c r="T74" s="44"/>
      <c r="U74" s="45">
        <f t="shared" si="1"/>
        <v>3.57</v>
      </c>
      <c r="V74" s="46"/>
      <c r="W74" s="55">
        <f t="shared" si="2"/>
        <v>3.11</v>
      </c>
      <c r="X74" s="56"/>
    </row>
    <row r="75" spans="2:24" ht="16.899999999999999" customHeight="1" thickBot="1" x14ac:dyDescent="0.2">
      <c r="B75" s="22">
        <v>22</v>
      </c>
      <c r="C75" s="49" t="s">
        <v>19</v>
      </c>
      <c r="D75" s="49"/>
      <c r="E75" s="49"/>
      <c r="F75" s="49"/>
      <c r="G75" s="49"/>
      <c r="H75" s="49"/>
      <c r="I75" s="49"/>
      <c r="J75" s="50"/>
      <c r="K75" s="65">
        <v>3</v>
      </c>
      <c r="L75" s="51"/>
      <c r="M75" s="51">
        <v>0.5</v>
      </c>
      <c r="N75" s="51"/>
      <c r="O75" s="66">
        <f t="shared" si="0"/>
        <v>1.75</v>
      </c>
      <c r="P75" s="67"/>
      <c r="Q75" s="65">
        <v>2.7</v>
      </c>
      <c r="R75" s="51"/>
      <c r="S75" s="51">
        <v>1.92</v>
      </c>
      <c r="T75" s="51"/>
      <c r="U75" s="66">
        <f t="shared" si="1"/>
        <v>2.31</v>
      </c>
      <c r="V75" s="67"/>
      <c r="W75" s="73">
        <f t="shared" si="2"/>
        <v>2.0300000000000002</v>
      </c>
      <c r="X75" s="74"/>
    </row>
    <row r="76" spans="2:24" ht="16.899999999999999" customHeight="1" thickBot="1" x14ac:dyDescent="0.2">
      <c r="B76" s="95" t="s">
        <v>0</v>
      </c>
      <c r="C76" s="96"/>
      <c r="D76" s="96"/>
      <c r="E76" s="96"/>
      <c r="F76" s="96"/>
      <c r="G76" s="96"/>
      <c r="H76" s="96"/>
      <c r="I76" s="96"/>
      <c r="J76" s="97"/>
      <c r="K76" s="64">
        <v>224.50000000000003</v>
      </c>
      <c r="L76" s="62"/>
      <c r="M76" s="62">
        <v>220.30999999999995</v>
      </c>
      <c r="N76" s="62"/>
      <c r="O76" s="68"/>
      <c r="P76" s="69"/>
      <c r="Q76" s="64">
        <v>205.25999999999993</v>
      </c>
      <c r="R76" s="62"/>
      <c r="S76" s="62">
        <v>206.43999999999997</v>
      </c>
      <c r="T76" s="62"/>
      <c r="U76" s="62"/>
      <c r="V76" s="72"/>
      <c r="W76" s="100"/>
      <c r="X76" s="101"/>
    </row>
    <row r="93" spans="2:41" ht="16.899999999999999" customHeight="1" x14ac:dyDescent="0.15">
      <c r="AF93" s="78" t="s">
        <v>95</v>
      </c>
      <c r="AG93" s="78"/>
      <c r="AH93" s="78"/>
      <c r="AI93" s="78"/>
      <c r="AJ93" s="78"/>
      <c r="AK93" s="78"/>
      <c r="AL93" s="78"/>
      <c r="AM93" s="78"/>
    </row>
    <row r="94" spans="2:41" ht="16.899999999999999" customHeight="1" x14ac:dyDescent="0.15">
      <c r="B94" s="18" t="s">
        <v>94</v>
      </c>
      <c r="AF94" s="26" t="s">
        <v>5</v>
      </c>
      <c r="AG94" s="39">
        <f>1.3/100</f>
        <v>1.3000000000000001E-2</v>
      </c>
      <c r="AH94" s="27"/>
      <c r="AI94" s="27"/>
      <c r="AJ94" s="27"/>
      <c r="AK94" s="27"/>
      <c r="AL94" s="27"/>
      <c r="AM94" s="28"/>
      <c r="AO94" s="25"/>
    </row>
    <row r="95" spans="2:41" ht="16.899999999999999" customHeight="1" x14ac:dyDescent="0.15">
      <c r="AF95" s="26" t="s">
        <v>45</v>
      </c>
      <c r="AG95" s="38">
        <f>1.5/100</f>
        <v>1.4999999999999999E-2</v>
      </c>
      <c r="AH95" s="27"/>
      <c r="AI95" s="27"/>
      <c r="AJ95" s="27"/>
      <c r="AK95" s="27"/>
      <c r="AL95" s="27"/>
      <c r="AM95" s="28"/>
      <c r="AO95" s="23"/>
    </row>
    <row r="96" spans="2:41" ht="16.899999999999999" customHeight="1" x14ac:dyDescent="0.15">
      <c r="AF96" s="26" t="s">
        <v>6</v>
      </c>
      <c r="AG96" s="38">
        <f>24.7/100</f>
        <v>0.247</v>
      </c>
      <c r="AH96" s="27"/>
      <c r="AI96" s="27"/>
      <c r="AJ96" s="27"/>
      <c r="AK96" s="27"/>
      <c r="AL96" s="27"/>
      <c r="AM96" s="28"/>
      <c r="AO96" s="23"/>
    </row>
    <row r="97" spans="32:41" ht="16.899999999999999" customHeight="1" x14ac:dyDescent="0.15">
      <c r="AF97" s="26" t="s">
        <v>7</v>
      </c>
      <c r="AG97" s="38">
        <f>9/100</f>
        <v>0.09</v>
      </c>
      <c r="AH97" s="75">
        <f>SUM(AG94:AG97)</f>
        <v>0.36499999999999999</v>
      </c>
      <c r="AI97" s="76"/>
      <c r="AJ97" s="77">
        <f>AH97+AH99+AH101</f>
        <v>0.69</v>
      </c>
      <c r="AK97" s="76"/>
      <c r="AL97" s="27"/>
      <c r="AM97" s="28"/>
      <c r="AO97" s="23"/>
    </row>
    <row r="98" spans="32:41" ht="16.899999999999999" customHeight="1" x14ac:dyDescent="0.15">
      <c r="AF98" s="26" t="s">
        <v>96</v>
      </c>
      <c r="AG98" s="38">
        <f>4.5/100</f>
        <v>4.4999999999999998E-2</v>
      </c>
      <c r="AH98" s="27"/>
      <c r="AI98" s="27"/>
      <c r="AJ98" s="27"/>
      <c r="AK98" s="27"/>
      <c r="AL98" s="27"/>
      <c r="AM98" s="28"/>
      <c r="AO98" s="23"/>
    </row>
    <row r="99" spans="32:41" ht="16.899999999999999" customHeight="1" x14ac:dyDescent="0.15">
      <c r="AF99" s="26" t="s">
        <v>97</v>
      </c>
      <c r="AG99" s="38">
        <f>17.7/100</f>
        <v>0.17699999999999999</v>
      </c>
      <c r="AH99" s="75">
        <f>SUM(AG98:AG99)</f>
        <v>0.22199999999999998</v>
      </c>
      <c r="AI99" s="76"/>
      <c r="AJ99" s="27"/>
      <c r="AK99" s="27"/>
      <c r="AL99" s="27"/>
      <c r="AM99" s="28"/>
      <c r="AO99" s="23"/>
    </row>
    <row r="100" spans="32:41" ht="16.899999999999999" customHeight="1" x14ac:dyDescent="0.15">
      <c r="AF100" s="26" t="s">
        <v>98</v>
      </c>
      <c r="AG100" s="38">
        <f>9.7/100</f>
        <v>9.6999999999999989E-2</v>
      </c>
      <c r="AH100" s="27"/>
      <c r="AI100" s="27"/>
      <c r="AJ100" s="27"/>
      <c r="AK100" s="27"/>
      <c r="AL100" s="27"/>
      <c r="AM100" s="28"/>
      <c r="AO100" s="23"/>
    </row>
    <row r="101" spans="32:41" ht="16.899999999999999" customHeight="1" x14ac:dyDescent="0.15">
      <c r="AF101" s="26" t="s">
        <v>99</v>
      </c>
      <c r="AG101" s="38">
        <f>0.6/100</f>
        <v>6.0000000000000001E-3</v>
      </c>
      <c r="AH101" s="75">
        <f>SUM(AG100:AG101)</f>
        <v>0.10299999999999999</v>
      </c>
      <c r="AI101" s="76"/>
      <c r="AJ101" s="27"/>
      <c r="AK101" s="27"/>
      <c r="AL101" s="27"/>
      <c r="AM101" s="28"/>
      <c r="AO101" s="23"/>
    </row>
    <row r="102" spans="32:41" ht="16.899999999999999" customHeight="1" x14ac:dyDescent="0.15">
      <c r="AF102" s="26" t="s">
        <v>10</v>
      </c>
      <c r="AG102" s="38">
        <f>0.4/100</f>
        <v>4.0000000000000001E-3</v>
      </c>
      <c r="AH102" s="27"/>
      <c r="AI102" s="27"/>
      <c r="AJ102" s="27"/>
      <c r="AK102" s="27"/>
      <c r="AL102" s="27"/>
      <c r="AM102" s="28"/>
      <c r="AO102" s="23"/>
    </row>
    <row r="103" spans="32:41" ht="16.899999999999999" customHeight="1" x14ac:dyDescent="0.15">
      <c r="AF103" s="26" t="s">
        <v>1</v>
      </c>
      <c r="AG103" s="38">
        <f>0.4/100</f>
        <v>4.0000000000000001E-3</v>
      </c>
      <c r="AH103" s="27"/>
      <c r="AI103" s="27"/>
      <c r="AJ103" s="27"/>
      <c r="AK103" s="27"/>
      <c r="AL103" s="27"/>
      <c r="AM103" s="28"/>
      <c r="AO103" s="23"/>
    </row>
    <row r="104" spans="32:41" ht="16.899999999999999" customHeight="1" x14ac:dyDescent="0.15">
      <c r="AF104" s="26" t="s">
        <v>11</v>
      </c>
      <c r="AG104" s="38">
        <f>1.6/100</f>
        <v>1.6E-2</v>
      </c>
      <c r="AH104" s="27"/>
      <c r="AI104" s="27"/>
      <c r="AJ104" s="27"/>
      <c r="AK104" s="27"/>
      <c r="AL104" s="27"/>
      <c r="AM104" s="28"/>
      <c r="AO104" s="23"/>
    </row>
    <row r="105" spans="32:41" ht="16.899999999999999" customHeight="1" x14ac:dyDescent="0.15">
      <c r="AF105" s="26" t="s">
        <v>12</v>
      </c>
      <c r="AG105" s="38">
        <f>16.3/100</f>
        <v>0.16300000000000001</v>
      </c>
      <c r="AH105" s="27"/>
      <c r="AI105" s="27"/>
      <c r="AJ105" s="27"/>
      <c r="AK105" s="27"/>
      <c r="AL105" s="27"/>
      <c r="AM105" s="28"/>
      <c r="AO105" s="23"/>
    </row>
    <row r="106" spans="32:41" ht="16.899999999999999" customHeight="1" x14ac:dyDescent="0.15">
      <c r="AF106" s="26" t="s">
        <v>13</v>
      </c>
      <c r="AG106" s="38">
        <f>8.2/100</f>
        <v>8.199999999999999E-2</v>
      </c>
      <c r="AH106" s="27"/>
      <c r="AI106" s="27"/>
      <c r="AJ106" s="27"/>
      <c r="AK106" s="27"/>
      <c r="AL106" s="27"/>
      <c r="AM106" s="28"/>
      <c r="AO106" s="23"/>
    </row>
    <row r="107" spans="32:41" ht="16.899999999999999" customHeight="1" x14ac:dyDescent="0.15">
      <c r="AF107" s="26" t="s">
        <v>2</v>
      </c>
      <c r="AG107" s="38">
        <f>0.8/100</f>
        <v>8.0000000000000002E-3</v>
      </c>
      <c r="AH107" s="27"/>
      <c r="AI107" s="27"/>
      <c r="AJ107" s="27"/>
      <c r="AK107" s="27"/>
      <c r="AL107" s="27"/>
      <c r="AM107" s="28"/>
      <c r="AO107" s="23"/>
    </row>
    <row r="108" spans="32:41" ht="16.899999999999999" customHeight="1" x14ac:dyDescent="0.15">
      <c r="AF108" s="26" t="s">
        <v>14</v>
      </c>
      <c r="AG108" s="38">
        <f>0.1/100</f>
        <v>1E-3</v>
      </c>
      <c r="AH108" s="27"/>
      <c r="AI108" s="27"/>
      <c r="AJ108" s="27"/>
      <c r="AK108" s="27"/>
      <c r="AL108" s="27"/>
      <c r="AM108" s="28"/>
      <c r="AO108" s="23"/>
    </row>
    <row r="109" spans="32:41" ht="16.899999999999999" customHeight="1" x14ac:dyDescent="0.15">
      <c r="AF109" s="29" t="s">
        <v>15</v>
      </c>
      <c r="AG109" s="38">
        <f>0.3/100</f>
        <v>3.0000000000000001E-3</v>
      </c>
      <c r="AH109" s="30"/>
      <c r="AI109" s="30"/>
      <c r="AJ109" s="30"/>
      <c r="AK109" s="30"/>
      <c r="AL109" s="30"/>
      <c r="AM109" s="31"/>
      <c r="AO109" s="23"/>
    </row>
    <row r="110" spans="32:41" ht="16.899999999999999" customHeight="1" x14ac:dyDescent="0.15">
      <c r="AF110" s="32" t="s">
        <v>4</v>
      </c>
      <c r="AG110" s="38">
        <f>0/100</f>
        <v>0</v>
      </c>
      <c r="AH110" s="33"/>
      <c r="AI110" s="33"/>
      <c r="AJ110" s="33"/>
      <c r="AK110" s="33"/>
      <c r="AL110" s="33"/>
      <c r="AM110" s="34"/>
      <c r="AO110" s="23"/>
    </row>
    <row r="111" spans="32:41" ht="16.899999999999999" customHeight="1" x14ac:dyDescent="0.15">
      <c r="AF111" s="26" t="s">
        <v>3</v>
      </c>
      <c r="AG111" s="38">
        <f>0.3/100</f>
        <v>3.0000000000000001E-3</v>
      </c>
      <c r="AH111" s="27"/>
      <c r="AI111" s="27"/>
      <c r="AJ111" s="27"/>
      <c r="AK111" s="27"/>
      <c r="AL111" s="27"/>
      <c r="AM111" s="28"/>
      <c r="AO111" s="23"/>
    </row>
    <row r="112" spans="32:41" ht="16.899999999999999" customHeight="1" x14ac:dyDescent="0.15">
      <c r="AF112" s="29" t="s">
        <v>16</v>
      </c>
      <c r="AG112" s="38">
        <f>0.1/100</f>
        <v>1E-3</v>
      </c>
      <c r="AH112" s="30"/>
      <c r="AI112" s="30"/>
      <c r="AJ112" s="30"/>
      <c r="AK112" s="30"/>
      <c r="AL112" s="30"/>
      <c r="AM112" s="31"/>
      <c r="AO112" s="23"/>
    </row>
    <row r="113" spans="2:41" ht="16.899999999999999" customHeight="1" x14ac:dyDescent="0.15">
      <c r="AF113" s="35" t="s">
        <v>17</v>
      </c>
      <c r="AG113" s="38">
        <f>0.2/100</f>
        <v>2E-3</v>
      </c>
      <c r="AH113" s="36"/>
      <c r="AI113" s="36"/>
      <c r="AJ113" s="36"/>
      <c r="AK113" s="36"/>
      <c r="AL113" s="36"/>
      <c r="AM113" s="37"/>
      <c r="AO113" s="23"/>
    </row>
    <row r="114" spans="2:41" ht="16.899999999999999" customHeight="1" x14ac:dyDescent="0.15">
      <c r="AF114" s="35" t="s">
        <v>18</v>
      </c>
      <c r="AG114" s="38">
        <f>1/100</f>
        <v>0.01</v>
      </c>
      <c r="AH114" s="36"/>
      <c r="AI114" s="36"/>
      <c r="AJ114" s="36"/>
      <c r="AK114" s="36"/>
      <c r="AL114" s="36"/>
      <c r="AM114" s="37"/>
      <c r="AO114" s="23"/>
    </row>
    <row r="115" spans="2:41" ht="16.899999999999999" customHeight="1" x14ac:dyDescent="0.15">
      <c r="AF115" s="32" t="s">
        <v>19</v>
      </c>
      <c r="AG115" s="38">
        <f>1.3/100</f>
        <v>1.3000000000000001E-2</v>
      </c>
      <c r="AH115" s="33"/>
      <c r="AI115" s="33"/>
      <c r="AJ115" s="33"/>
      <c r="AK115" s="33"/>
      <c r="AL115" s="33"/>
      <c r="AM115" s="34"/>
      <c r="AO115" s="24"/>
    </row>
    <row r="116" spans="2:41" ht="16.899999999999999" customHeight="1" x14ac:dyDescent="0.15">
      <c r="AG116" s="40">
        <f>SUM(AG94:AG115)</f>
        <v>1</v>
      </c>
    </row>
    <row r="117" spans="2:41" ht="16.899999999999999" customHeight="1" x14ac:dyDescent="0.15">
      <c r="AG117" s="40"/>
    </row>
    <row r="118" spans="2:41" ht="16.899999999999999" customHeight="1" x14ac:dyDescent="0.15">
      <c r="AG118" s="40"/>
    </row>
    <row r="119" spans="2:41" ht="16.899999999999999" customHeight="1" x14ac:dyDescent="0.15">
      <c r="AG119" s="40"/>
    </row>
    <row r="120" spans="2:41" ht="16.899999999999999" customHeight="1" x14ac:dyDescent="0.15">
      <c r="AG120" s="40"/>
    </row>
    <row r="121" spans="2:41" ht="16.899999999999999" customHeight="1" x14ac:dyDescent="0.15">
      <c r="AG121" s="40"/>
    </row>
    <row r="122" spans="2:41" ht="16.899999999999999" customHeight="1" x14ac:dyDescent="0.15">
      <c r="AG122" s="40"/>
    </row>
    <row r="123" spans="2:41" ht="16.899999999999999" customHeight="1" x14ac:dyDescent="0.15">
      <c r="AG123" s="40"/>
    </row>
    <row r="124" spans="2:41" ht="16.899999999999999" customHeight="1" x14ac:dyDescent="0.15">
      <c r="AG124" s="40"/>
    </row>
    <row r="125" spans="2:41" ht="16.899999999999999" customHeight="1" x14ac:dyDescent="0.15">
      <c r="B125" s="18" t="s">
        <v>105</v>
      </c>
      <c r="AG125" s="40"/>
    </row>
    <row r="126" spans="2:41" ht="16.899999999999999" customHeight="1" x14ac:dyDescent="0.15">
      <c r="B126" s="18" t="s">
        <v>100</v>
      </c>
      <c r="AG126" s="40"/>
    </row>
    <row r="127" spans="2:41" ht="16.899999999999999" customHeight="1" x14ac:dyDescent="0.15">
      <c r="B127" s="18" t="s">
        <v>106</v>
      </c>
      <c r="AG127" s="40"/>
    </row>
    <row r="128" spans="2:41" ht="16.899999999999999" customHeight="1" x14ac:dyDescent="0.15">
      <c r="B128" s="18" t="s">
        <v>126</v>
      </c>
      <c r="AG128" s="40"/>
    </row>
    <row r="129" spans="2:33" ht="16.899999999999999" customHeight="1" x14ac:dyDescent="0.15">
      <c r="B129" s="18" t="s">
        <v>107</v>
      </c>
      <c r="AG129" s="40"/>
    </row>
    <row r="130" spans="2:33" ht="16.899999999999999" customHeight="1" x14ac:dyDescent="0.15">
      <c r="B130" s="18" t="s">
        <v>101</v>
      </c>
      <c r="AG130" s="40"/>
    </row>
    <row r="131" spans="2:33" ht="16.899999999999999" customHeight="1" x14ac:dyDescent="0.15">
      <c r="B131" s="18" t="s">
        <v>127</v>
      </c>
      <c r="AG131" s="40"/>
    </row>
    <row r="132" spans="2:33" ht="16.899999999999999" customHeight="1" x14ac:dyDescent="0.15">
      <c r="B132" s="18" t="s">
        <v>128</v>
      </c>
      <c r="AG132" s="40"/>
    </row>
    <row r="133" spans="2:33" ht="16.899999999999999" customHeight="1" x14ac:dyDescent="0.15">
      <c r="AG133" s="40"/>
    </row>
    <row r="134" spans="2:33" ht="16.899999999999999" customHeight="1" x14ac:dyDescent="0.15">
      <c r="AG134" s="40"/>
    </row>
    <row r="135" spans="2:33" ht="16.899999999999999" customHeight="1" x14ac:dyDescent="0.15">
      <c r="AG135" s="40"/>
    </row>
    <row r="136" spans="2:33" ht="16.899999999999999" customHeight="1" x14ac:dyDescent="0.15">
      <c r="AG136" s="40"/>
    </row>
    <row r="137" spans="2:33" ht="16.899999999999999" customHeight="1" x14ac:dyDescent="0.15">
      <c r="AG137" s="40"/>
    </row>
    <row r="138" spans="2:33" ht="16.899999999999999" customHeight="1" x14ac:dyDescent="0.15">
      <c r="AG138" s="40"/>
    </row>
    <row r="139" spans="2:33" ht="16.899999999999999" customHeight="1" x14ac:dyDescent="0.15">
      <c r="AG139" s="40"/>
    </row>
    <row r="141" spans="2:33" ht="16.899999999999999" customHeight="1" x14ac:dyDescent="0.15">
      <c r="AF141" s="26" t="s">
        <v>5</v>
      </c>
      <c r="AG141" s="41">
        <f>0.2/100</f>
        <v>2E-3</v>
      </c>
    </row>
    <row r="142" spans="2:33" ht="16.899999999999999" customHeight="1" x14ac:dyDescent="0.15">
      <c r="AF142" s="26" t="s">
        <v>45</v>
      </c>
      <c r="AG142" s="41">
        <f>1.8/100</f>
        <v>1.8000000000000002E-2</v>
      </c>
    </row>
    <row r="143" spans="2:33" ht="16.899999999999999" customHeight="1" x14ac:dyDescent="0.15">
      <c r="AF143" s="26" t="s">
        <v>6</v>
      </c>
      <c r="AG143" s="41">
        <f>10.5/100</f>
        <v>0.105</v>
      </c>
    </row>
    <row r="144" spans="2:33" ht="16.899999999999999" customHeight="1" x14ac:dyDescent="0.15">
      <c r="AF144" s="26" t="s">
        <v>7</v>
      </c>
      <c r="AG144" s="41">
        <f>4.1/100</f>
        <v>4.0999999999999995E-2</v>
      </c>
    </row>
    <row r="145" spans="32:33" ht="16.899999999999999" customHeight="1" x14ac:dyDescent="0.15">
      <c r="AF145" s="26" t="s">
        <v>96</v>
      </c>
      <c r="AG145" s="41">
        <f>9.5/100</f>
        <v>9.5000000000000001E-2</v>
      </c>
    </row>
    <row r="146" spans="32:33" ht="16.899999999999999" customHeight="1" x14ac:dyDescent="0.15">
      <c r="AF146" s="26" t="s">
        <v>97</v>
      </c>
      <c r="AG146" s="41">
        <f>22.6/100</f>
        <v>0.22600000000000001</v>
      </c>
    </row>
    <row r="147" spans="32:33" ht="16.899999999999999" customHeight="1" x14ac:dyDescent="0.15">
      <c r="AF147" s="26" t="s">
        <v>98</v>
      </c>
      <c r="AG147" s="41">
        <f>1/100</f>
        <v>0.01</v>
      </c>
    </row>
    <row r="148" spans="32:33" ht="16.899999999999999" customHeight="1" x14ac:dyDescent="0.15">
      <c r="AF148" s="26" t="s">
        <v>99</v>
      </c>
      <c r="AG148" s="41">
        <f>0.3/100</f>
        <v>3.0000000000000001E-3</v>
      </c>
    </row>
    <row r="149" spans="32:33" ht="16.899999999999999" customHeight="1" x14ac:dyDescent="0.15">
      <c r="AF149" s="26" t="s">
        <v>10</v>
      </c>
      <c r="AG149" s="41">
        <f>0.5/100</f>
        <v>5.0000000000000001E-3</v>
      </c>
    </row>
    <row r="150" spans="32:33" ht="16.899999999999999" customHeight="1" x14ac:dyDescent="0.15">
      <c r="AF150" s="26" t="s">
        <v>1</v>
      </c>
      <c r="AG150" s="41">
        <f>2.7/100</f>
        <v>2.7000000000000003E-2</v>
      </c>
    </row>
    <row r="151" spans="32:33" ht="16.899999999999999" customHeight="1" x14ac:dyDescent="0.15">
      <c r="AF151" s="26" t="s">
        <v>11</v>
      </c>
      <c r="AG151" s="41">
        <f>2.7/100</f>
        <v>2.7000000000000003E-2</v>
      </c>
    </row>
    <row r="152" spans="32:33" ht="16.899999999999999" customHeight="1" x14ac:dyDescent="0.15">
      <c r="AF152" s="26" t="s">
        <v>12</v>
      </c>
      <c r="AG152" s="41">
        <f>13.9/100</f>
        <v>0.13900000000000001</v>
      </c>
    </row>
    <row r="153" spans="32:33" ht="16.899999999999999" customHeight="1" x14ac:dyDescent="0.15">
      <c r="AF153" s="26" t="s">
        <v>13</v>
      </c>
      <c r="AG153" s="41">
        <f>24.9/100</f>
        <v>0.249</v>
      </c>
    </row>
    <row r="154" spans="32:33" ht="16.899999999999999" customHeight="1" x14ac:dyDescent="0.15">
      <c r="AF154" s="26" t="s">
        <v>2</v>
      </c>
      <c r="AG154" s="41">
        <f>0.4/100</f>
        <v>4.0000000000000001E-3</v>
      </c>
    </row>
    <row r="155" spans="32:33" ht="16.899999999999999" customHeight="1" x14ac:dyDescent="0.15">
      <c r="AF155" s="26" t="s">
        <v>14</v>
      </c>
      <c r="AG155" s="41">
        <f>0.1/100</f>
        <v>1E-3</v>
      </c>
    </row>
    <row r="156" spans="32:33" ht="16.899999999999999" customHeight="1" x14ac:dyDescent="0.15">
      <c r="AF156" s="29" t="s">
        <v>15</v>
      </c>
      <c r="AG156" s="41">
        <f>1.2/100</f>
        <v>1.2E-2</v>
      </c>
    </row>
    <row r="157" spans="32:33" ht="16.899999999999999" customHeight="1" x14ac:dyDescent="0.15">
      <c r="AF157" s="32" t="s">
        <v>4</v>
      </c>
      <c r="AG157" s="41">
        <f>0.1/100</f>
        <v>1E-3</v>
      </c>
    </row>
    <row r="158" spans="32:33" ht="16.899999999999999" customHeight="1" x14ac:dyDescent="0.15">
      <c r="AF158" s="26" t="s">
        <v>3</v>
      </c>
      <c r="AG158" s="41">
        <f>0.2/100</f>
        <v>2E-3</v>
      </c>
    </row>
    <row r="159" spans="32:33" ht="16.899999999999999" customHeight="1" x14ac:dyDescent="0.15">
      <c r="AF159" s="29" t="s">
        <v>16</v>
      </c>
      <c r="AG159" s="41">
        <f>0/100</f>
        <v>0</v>
      </c>
    </row>
    <row r="160" spans="32:33" ht="16.899999999999999" customHeight="1" x14ac:dyDescent="0.15">
      <c r="AF160" s="35" t="s">
        <v>17</v>
      </c>
      <c r="AG160" s="41">
        <f>1.7/100</f>
        <v>1.7000000000000001E-2</v>
      </c>
    </row>
    <row r="161" spans="2:33" ht="16.899999999999999" customHeight="1" x14ac:dyDescent="0.15">
      <c r="AF161" s="35" t="s">
        <v>18</v>
      </c>
      <c r="AG161" s="41">
        <f>1.4/100</f>
        <v>1.3999999999999999E-2</v>
      </c>
    </row>
    <row r="162" spans="2:33" ht="16.899999999999999" customHeight="1" x14ac:dyDescent="0.15">
      <c r="AF162" s="32" t="s">
        <v>19</v>
      </c>
      <c r="AG162" s="41">
        <f>0.2/100</f>
        <v>2E-3</v>
      </c>
    </row>
    <row r="163" spans="2:33" ht="16.899999999999999" customHeight="1" x14ac:dyDescent="0.15">
      <c r="AG163" s="40">
        <f>SUM(AG141:AG162)</f>
        <v>1</v>
      </c>
    </row>
    <row r="169" spans="2:33" ht="16.899999999999999" customHeight="1" x14ac:dyDescent="0.15">
      <c r="B169" s="18" t="s">
        <v>102</v>
      </c>
    </row>
    <row r="170" spans="2:33" ht="16.899999999999999" customHeight="1" x14ac:dyDescent="0.15">
      <c r="B170" s="18" t="s">
        <v>108</v>
      </c>
    </row>
    <row r="171" spans="2:33" ht="16.899999999999999" customHeight="1" x14ac:dyDescent="0.15">
      <c r="B171" s="18" t="s">
        <v>109</v>
      </c>
    </row>
    <row r="172" spans="2:33" ht="16.899999999999999" customHeight="1" x14ac:dyDescent="0.15">
      <c r="B172" s="18" t="s">
        <v>103</v>
      </c>
    </row>
    <row r="173" spans="2:33" ht="16.899999999999999" customHeight="1" x14ac:dyDescent="0.15">
      <c r="B173" s="18" t="s">
        <v>110</v>
      </c>
    </row>
    <row r="174" spans="2:33" ht="16.899999999999999" customHeight="1" x14ac:dyDescent="0.15">
      <c r="B174" s="18" t="s">
        <v>124</v>
      </c>
    </row>
    <row r="175" spans="2:33" ht="16.899999999999999" customHeight="1" x14ac:dyDescent="0.15">
      <c r="B175" s="18" t="s">
        <v>111</v>
      </c>
    </row>
    <row r="187" spans="32:33" ht="16.899999999999999" customHeight="1" x14ac:dyDescent="0.15">
      <c r="AF187" s="26" t="s">
        <v>5</v>
      </c>
      <c r="AG187" s="41">
        <f>2.2/100</f>
        <v>2.2000000000000002E-2</v>
      </c>
    </row>
    <row r="188" spans="32:33" ht="16.899999999999999" customHeight="1" x14ac:dyDescent="0.15">
      <c r="AF188" s="26" t="s">
        <v>45</v>
      </c>
      <c r="AG188" s="41">
        <f>1.2/100</f>
        <v>1.2E-2</v>
      </c>
    </row>
    <row r="189" spans="32:33" ht="16.899999999999999" customHeight="1" x14ac:dyDescent="0.15">
      <c r="AF189" s="26" t="s">
        <v>6</v>
      </c>
      <c r="AG189" s="41">
        <f>23.6/100</f>
        <v>0.23600000000000002</v>
      </c>
    </row>
    <row r="190" spans="32:33" ht="16.899999999999999" customHeight="1" x14ac:dyDescent="0.15">
      <c r="AF190" s="26" t="s">
        <v>7</v>
      </c>
      <c r="AG190" s="41">
        <f>0.7/100</f>
        <v>6.9999999999999993E-3</v>
      </c>
    </row>
    <row r="191" spans="32:33" ht="16.899999999999999" customHeight="1" x14ac:dyDescent="0.15">
      <c r="AF191" s="26" t="s">
        <v>96</v>
      </c>
      <c r="AG191" s="41">
        <f>6.5/100</f>
        <v>6.5000000000000002E-2</v>
      </c>
    </row>
    <row r="192" spans="32:33" ht="16.899999999999999" customHeight="1" x14ac:dyDescent="0.15">
      <c r="AF192" s="26" t="s">
        <v>97</v>
      </c>
      <c r="AG192" s="41">
        <f>16.5/100</f>
        <v>0.16500000000000001</v>
      </c>
    </row>
    <row r="193" spans="32:33" ht="16.899999999999999" customHeight="1" x14ac:dyDescent="0.15">
      <c r="AF193" s="26" t="s">
        <v>98</v>
      </c>
      <c r="AG193" s="41">
        <f>0.4/100</f>
        <v>4.0000000000000001E-3</v>
      </c>
    </row>
    <row r="194" spans="32:33" ht="16.899999999999999" customHeight="1" x14ac:dyDescent="0.15">
      <c r="AF194" s="26" t="s">
        <v>99</v>
      </c>
      <c r="AG194" s="41">
        <f>2.2/100</f>
        <v>2.2000000000000002E-2</v>
      </c>
    </row>
    <row r="195" spans="32:33" ht="16.899999999999999" customHeight="1" x14ac:dyDescent="0.15">
      <c r="AF195" s="26" t="s">
        <v>10</v>
      </c>
      <c r="AG195" s="41">
        <f>11.8/100</f>
        <v>0.11800000000000001</v>
      </c>
    </row>
    <row r="196" spans="32:33" ht="16.899999999999999" customHeight="1" x14ac:dyDescent="0.15">
      <c r="AF196" s="26" t="s">
        <v>1</v>
      </c>
      <c r="AG196" s="41">
        <f>0.2/100</f>
        <v>2E-3</v>
      </c>
    </row>
    <row r="197" spans="32:33" ht="16.899999999999999" customHeight="1" x14ac:dyDescent="0.15">
      <c r="AF197" s="26" t="s">
        <v>11</v>
      </c>
      <c r="AG197" s="41">
        <f>2.7/100</f>
        <v>2.7000000000000003E-2</v>
      </c>
    </row>
    <row r="198" spans="32:33" ht="16.899999999999999" customHeight="1" x14ac:dyDescent="0.15">
      <c r="AF198" s="26" t="s">
        <v>12</v>
      </c>
      <c r="AG198" s="41">
        <f>15.1/100</f>
        <v>0.151</v>
      </c>
    </row>
    <row r="199" spans="32:33" ht="16.899999999999999" customHeight="1" x14ac:dyDescent="0.15">
      <c r="AF199" s="26" t="s">
        <v>13</v>
      </c>
      <c r="AG199" s="41">
        <f>11.3/100</f>
        <v>0.113</v>
      </c>
    </row>
    <row r="200" spans="32:33" ht="16.899999999999999" customHeight="1" x14ac:dyDescent="0.15">
      <c r="AF200" s="26" t="s">
        <v>2</v>
      </c>
      <c r="AG200" s="41">
        <f>0.2/100</f>
        <v>2E-3</v>
      </c>
    </row>
    <row r="201" spans="32:33" ht="16.899999999999999" customHeight="1" x14ac:dyDescent="0.15">
      <c r="AF201" s="26" t="s">
        <v>14</v>
      </c>
      <c r="AG201" s="41">
        <f>0.1/100</f>
        <v>1E-3</v>
      </c>
    </row>
    <row r="202" spans="32:33" ht="16.899999999999999" customHeight="1" x14ac:dyDescent="0.15">
      <c r="AF202" s="29" t="s">
        <v>15</v>
      </c>
      <c r="AG202" s="41">
        <f>2.1/100</f>
        <v>2.1000000000000001E-2</v>
      </c>
    </row>
    <row r="203" spans="32:33" ht="16.899999999999999" customHeight="1" x14ac:dyDescent="0.15">
      <c r="AF203" s="32" t="s">
        <v>4</v>
      </c>
      <c r="AG203" s="41">
        <f>0/100</f>
        <v>0</v>
      </c>
    </row>
    <row r="204" spans="32:33" ht="16.899999999999999" customHeight="1" x14ac:dyDescent="0.15">
      <c r="AF204" s="26" t="s">
        <v>3</v>
      </c>
      <c r="AG204" s="41">
        <f>0.2/100</f>
        <v>2E-3</v>
      </c>
    </row>
    <row r="205" spans="32:33" ht="16.899999999999999" customHeight="1" x14ac:dyDescent="0.15">
      <c r="AF205" s="29" t="s">
        <v>16</v>
      </c>
      <c r="AG205" s="41">
        <f>0.4/100</f>
        <v>4.0000000000000001E-3</v>
      </c>
    </row>
    <row r="206" spans="32:33" ht="16.899999999999999" customHeight="1" x14ac:dyDescent="0.15">
      <c r="AF206" s="35" t="s">
        <v>17</v>
      </c>
      <c r="AG206" s="41">
        <f>0.2/100</f>
        <v>2E-3</v>
      </c>
    </row>
    <row r="207" spans="32:33" ht="16.899999999999999" customHeight="1" x14ac:dyDescent="0.15">
      <c r="AF207" s="35" t="s">
        <v>18</v>
      </c>
      <c r="AG207" s="41">
        <f>1.1/100</f>
        <v>1.1000000000000001E-2</v>
      </c>
    </row>
    <row r="208" spans="32:33" ht="16.899999999999999" customHeight="1" x14ac:dyDescent="0.15">
      <c r="AF208" s="32" t="s">
        <v>19</v>
      </c>
      <c r="AG208" s="41">
        <f>1.3/100</f>
        <v>1.3000000000000001E-2</v>
      </c>
    </row>
    <row r="209" spans="2:33" ht="16.899999999999999" customHeight="1" x14ac:dyDescent="0.15">
      <c r="AG209" s="40">
        <f>SUM(AG187:AG208)</f>
        <v>1</v>
      </c>
    </row>
    <row r="215" spans="2:33" ht="16.899999999999999" customHeight="1" x14ac:dyDescent="0.15">
      <c r="B215" s="18" t="s">
        <v>112</v>
      </c>
    </row>
    <row r="216" spans="2:33" ht="16.899999999999999" customHeight="1" x14ac:dyDescent="0.15">
      <c r="B216" s="18" t="s">
        <v>113</v>
      </c>
    </row>
    <row r="217" spans="2:33" ht="16.899999999999999" customHeight="1" x14ac:dyDescent="0.15">
      <c r="B217" s="18" t="s">
        <v>114</v>
      </c>
    </row>
    <row r="218" spans="2:33" ht="16.899999999999999" customHeight="1" x14ac:dyDescent="0.15">
      <c r="B218" s="18" t="s">
        <v>115</v>
      </c>
    </row>
    <row r="219" spans="2:33" ht="16.899999999999999" customHeight="1" x14ac:dyDescent="0.15">
      <c r="B219" s="18" t="s">
        <v>104</v>
      </c>
    </row>
    <row r="233" spans="32:33" ht="16.899999999999999" customHeight="1" x14ac:dyDescent="0.15">
      <c r="AF233" s="26" t="s">
        <v>5</v>
      </c>
      <c r="AG233" s="41">
        <f>1.9/100</f>
        <v>1.9E-2</v>
      </c>
    </row>
    <row r="234" spans="32:33" ht="16.899999999999999" customHeight="1" x14ac:dyDescent="0.15">
      <c r="AF234" s="26" t="s">
        <v>45</v>
      </c>
      <c r="AG234" s="41">
        <f>7.4/100</f>
        <v>7.400000000000001E-2</v>
      </c>
    </row>
    <row r="235" spans="32:33" ht="16.899999999999999" customHeight="1" x14ac:dyDescent="0.15">
      <c r="AF235" s="26" t="s">
        <v>6</v>
      </c>
      <c r="AG235" s="41">
        <f>3.8/100</f>
        <v>3.7999999999999999E-2</v>
      </c>
    </row>
    <row r="236" spans="32:33" ht="16.899999999999999" customHeight="1" x14ac:dyDescent="0.15">
      <c r="AF236" s="26" t="s">
        <v>7</v>
      </c>
      <c r="AG236" s="41">
        <f>2.3/100</f>
        <v>2.3E-2</v>
      </c>
    </row>
    <row r="237" spans="32:33" ht="16.899999999999999" customHeight="1" x14ac:dyDescent="0.15">
      <c r="AF237" s="26" t="s">
        <v>96</v>
      </c>
      <c r="AG237" s="41">
        <f>16.3/100</f>
        <v>0.16300000000000001</v>
      </c>
    </row>
    <row r="238" spans="32:33" ht="16.899999999999999" customHeight="1" x14ac:dyDescent="0.15">
      <c r="AF238" s="26" t="s">
        <v>97</v>
      </c>
      <c r="AG238" s="41">
        <f>27.5/100</f>
        <v>0.27500000000000002</v>
      </c>
    </row>
    <row r="239" spans="32:33" ht="16.899999999999999" customHeight="1" x14ac:dyDescent="0.15">
      <c r="AF239" s="26" t="s">
        <v>98</v>
      </c>
      <c r="AG239" s="41">
        <f>0.2/100</f>
        <v>2E-3</v>
      </c>
    </row>
    <row r="240" spans="32:33" ht="16.899999999999999" customHeight="1" x14ac:dyDescent="0.15">
      <c r="AF240" s="26" t="s">
        <v>99</v>
      </c>
      <c r="AG240" s="41">
        <f>1.8/100</f>
        <v>1.8000000000000002E-2</v>
      </c>
    </row>
    <row r="241" spans="32:33" ht="16.899999999999999" customHeight="1" x14ac:dyDescent="0.15">
      <c r="AF241" s="26" t="s">
        <v>10</v>
      </c>
      <c r="AG241" s="41">
        <f>3.5/100</f>
        <v>3.5000000000000003E-2</v>
      </c>
    </row>
    <row r="242" spans="32:33" ht="16.899999999999999" customHeight="1" x14ac:dyDescent="0.15">
      <c r="AF242" s="26" t="s">
        <v>1</v>
      </c>
      <c r="AG242" s="41">
        <f>3/100</f>
        <v>0.03</v>
      </c>
    </row>
    <row r="243" spans="32:33" ht="16.899999999999999" customHeight="1" x14ac:dyDescent="0.15">
      <c r="AF243" s="26" t="s">
        <v>11</v>
      </c>
      <c r="AG243" s="41">
        <f>2.7/100</f>
        <v>2.7000000000000003E-2</v>
      </c>
    </row>
    <row r="244" spans="32:33" ht="16.899999999999999" customHeight="1" x14ac:dyDescent="0.15">
      <c r="AF244" s="26" t="s">
        <v>12</v>
      </c>
      <c r="AG244" s="41">
        <f>14.3/100</f>
        <v>0.14300000000000002</v>
      </c>
    </row>
    <row r="245" spans="32:33" ht="16.899999999999999" customHeight="1" x14ac:dyDescent="0.15">
      <c r="AF245" s="26" t="s">
        <v>13</v>
      </c>
      <c r="AG245" s="41">
        <f>3.4/100</f>
        <v>3.4000000000000002E-2</v>
      </c>
    </row>
    <row r="246" spans="32:33" ht="16.899999999999999" customHeight="1" x14ac:dyDescent="0.15">
      <c r="AF246" s="26" t="s">
        <v>2</v>
      </c>
      <c r="AG246" s="41">
        <f>0.5/100</f>
        <v>5.0000000000000001E-3</v>
      </c>
    </row>
    <row r="247" spans="32:33" ht="16.899999999999999" customHeight="1" x14ac:dyDescent="0.15">
      <c r="AF247" s="26" t="s">
        <v>14</v>
      </c>
      <c r="AG247" s="41">
        <f>0/100</f>
        <v>0</v>
      </c>
    </row>
    <row r="248" spans="32:33" ht="16.899999999999999" customHeight="1" x14ac:dyDescent="0.15">
      <c r="AF248" s="29" t="s">
        <v>15</v>
      </c>
      <c r="AG248" s="41">
        <f>7.6/100</f>
        <v>7.5999999999999998E-2</v>
      </c>
    </row>
    <row r="249" spans="32:33" ht="16.899999999999999" customHeight="1" x14ac:dyDescent="0.15">
      <c r="AF249" s="32" t="s">
        <v>4</v>
      </c>
      <c r="AG249" s="41">
        <f>0/100</f>
        <v>0</v>
      </c>
    </row>
    <row r="250" spans="32:33" ht="16.899999999999999" customHeight="1" x14ac:dyDescent="0.15">
      <c r="AF250" s="26" t="s">
        <v>3</v>
      </c>
      <c r="AG250" s="41">
        <f>0.1/100</f>
        <v>1E-3</v>
      </c>
    </row>
    <row r="251" spans="32:33" ht="16.899999999999999" customHeight="1" x14ac:dyDescent="0.15">
      <c r="AF251" s="29" t="s">
        <v>16</v>
      </c>
      <c r="AG251" s="41">
        <f>0.3/100</f>
        <v>3.0000000000000001E-3</v>
      </c>
    </row>
    <row r="252" spans="32:33" ht="16.899999999999999" customHeight="1" x14ac:dyDescent="0.15">
      <c r="AF252" s="35" t="s">
        <v>17</v>
      </c>
      <c r="AG252" s="41">
        <f>0.1/100</f>
        <v>1E-3</v>
      </c>
    </row>
    <row r="253" spans="32:33" ht="16.899999999999999" customHeight="1" x14ac:dyDescent="0.15">
      <c r="AF253" s="35" t="s">
        <v>18</v>
      </c>
      <c r="AG253" s="41">
        <f>2.4/100</f>
        <v>2.4E-2</v>
      </c>
    </row>
    <row r="254" spans="32:33" ht="16.899999999999999" customHeight="1" x14ac:dyDescent="0.15">
      <c r="AF254" s="32" t="s">
        <v>19</v>
      </c>
      <c r="AG254" s="41">
        <f>0.9/100</f>
        <v>9.0000000000000011E-3</v>
      </c>
    </row>
    <row r="255" spans="32:33" ht="16.899999999999999" customHeight="1" x14ac:dyDescent="0.15">
      <c r="AG255" s="40">
        <f>SUM(AG233:AG254)</f>
        <v>1.0000000000000002</v>
      </c>
    </row>
    <row r="261" spans="2:2" ht="16.899999999999999" customHeight="1" x14ac:dyDescent="0.15">
      <c r="B261" s="18" t="s">
        <v>116</v>
      </c>
    </row>
    <row r="262" spans="2:2" ht="16.899999999999999" customHeight="1" x14ac:dyDescent="0.15">
      <c r="B262" s="18" t="s">
        <v>125</v>
      </c>
    </row>
    <row r="263" spans="2:2" ht="16.899999999999999" customHeight="1" x14ac:dyDescent="0.15">
      <c r="B263" s="18" t="s">
        <v>117</v>
      </c>
    </row>
    <row r="264" spans="2:2" ht="16.899999999999999" customHeight="1" x14ac:dyDescent="0.15">
      <c r="B264" s="18" t="s">
        <v>118</v>
      </c>
    </row>
    <row r="265" spans="2:2" ht="16.899999999999999" customHeight="1" x14ac:dyDescent="0.15">
      <c r="B265" s="18" t="s">
        <v>119</v>
      </c>
    </row>
  </sheetData>
  <mergeCells count="223">
    <mergeCell ref="AH97:AI97"/>
    <mergeCell ref="AH101:AI101"/>
    <mergeCell ref="AH99:AI99"/>
    <mergeCell ref="AJ97:AK97"/>
    <mergeCell ref="AF93:AM93"/>
    <mergeCell ref="K52:P52"/>
    <mergeCell ref="Q52:V52"/>
    <mergeCell ref="W52:X53"/>
    <mergeCell ref="C52:D53"/>
    <mergeCell ref="E52:F53"/>
    <mergeCell ref="G52:J53"/>
    <mergeCell ref="M53:N53"/>
    <mergeCell ref="O53:P53"/>
    <mergeCell ref="Q53:R53"/>
    <mergeCell ref="S53:T53"/>
    <mergeCell ref="U53:V53"/>
    <mergeCell ref="B76:J76"/>
    <mergeCell ref="K53:L53"/>
    <mergeCell ref="B52:B53"/>
    <mergeCell ref="W76:X76"/>
    <mergeCell ref="G54:J54"/>
    <mergeCell ref="G55:J55"/>
    <mergeCell ref="G56:J56"/>
    <mergeCell ref="G57:J57"/>
    <mergeCell ref="G58:J58"/>
    <mergeCell ref="G59:J59"/>
    <mergeCell ref="G60:J60"/>
    <mergeCell ref="G61:J61"/>
    <mergeCell ref="G63:J63"/>
    <mergeCell ref="G64:J64"/>
    <mergeCell ref="E62:J62"/>
    <mergeCell ref="G65:J65"/>
    <mergeCell ref="G66:J66"/>
    <mergeCell ref="E67:J67"/>
    <mergeCell ref="E68:J68"/>
    <mergeCell ref="W73:X73"/>
    <mergeCell ref="U74:V74"/>
    <mergeCell ref="W74:X74"/>
    <mergeCell ref="U75:V75"/>
    <mergeCell ref="W75:X75"/>
    <mergeCell ref="W70:X70"/>
    <mergeCell ref="U71:V71"/>
    <mergeCell ref="W71:X71"/>
    <mergeCell ref="U72:V72"/>
    <mergeCell ref="W72:X72"/>
    <mergeCell ref="W67:X67"/>
    <mergeCell ref="U68:V68"/>
    <mergeCell ref="W68:X68"/>
    <mergeCell ref="U69:V69"/>
    <mergeCell ref="W69:X69"/>
    <mergeCell ref="O73:P73"/>
    <mergeCell ref="K74:L74"/>
    <mergeCell ref="K75:L75"/>
    <mergeCell ref="Q69:R69"/>
    <mergeCell ref="Q70:R70"/>
    <mergeCell ref="S73:T73"/>
    <mergeCell ref="S74:T74"/>
    <mergeCell ref="W64:X64"/>
    <mergeCell ref="U65:V65"/>
    <mergeCell ref="W65:X65"/>
    <mergeCell ref="U66:V66"/>
    <mergeCell ref="W66:X66"/>
    <mergeCell ref="W61:X61"/>
    <mergeCell ref="U62:V62"/>
    <mergeCell ref="W62:X62"/>
    <mergeCell ref="U63:V63"/>
    <mergeCell ref="W63:X63"/>
    <mergeCell ref="W58:X58"/>
    <mergeCell ref="U59:V59"/>
    <mergeCell ref="W59:X59"/>
    <mergeCell ref="U60:V60"/>
    <mergeCell ref="W60:X60"/>
    <mergeCell ref="O74:P74"/>
    <mergeCell ref="O75:P75"/>
    <mergeCell ref="O76:P76"/>
    <mergeCell ref="O54:P54"/>
    <mergeCell ref="U54:V54"/>
    <mergeCell ref="U55:V55"/>
    <mergeCell ref="U56:V56"/>
    <mergeCell ref="U57:V57"/>
    <mergeCell ref="U58:V58"/>
    <mergeCell ref="U61:V61"/>
    <mergeCell ref="U64:V64"/>
    <mergeCell ref="U67:V67"/>
    <mergeCell ref="U70:V70"/>
    <mergeCell ref="U73:V73"/>
    <mergeCell ref="U76:V76"/>
    <mergeCell ref="O69:P69"/>
    <mergeCell ref="O70:P70"/>
    <mergeCell ref="O71:P71"/>
    <mergeCell ref="O72:P72"/>
    <mergeCell ref="K76:L76"/>
    <mergeCell ref="O55:P55"/>
    <mergeCell ref="O56:P56"/>
    <mergeCell ref="O57:P57"/>
    <mergeCell ref="O58:P58"/>
    <mergeCell ref="O59:P59"/>
    <mergeCell ref="O60:P60"/>
    <mergeCell ref="O61:P61"/>
    <mergeCell ref="O62:P62"/>
    <mergeCell ref="O63:P63"/>
    <mergeCell ref="O64:P64"/>
    <mergeCell ref="O65:P65"/>
    <mergeCell ref="O66:P66"/>
    <mergeCell ref="O67:P67"/>
    <mergeCell ref="M74:N74"/>
    <mergeCell ref="M75:N75"/>
    <mergeCell ref="M76:N76"/>
    <mergeCell ref="K63:L63"/>
    <mergeCell ref="K64:L64"/>
    <mergeCell ref="K65:L65"/>
    <mergeCell ref="K66:L66"/>
    <mergeCell ref="M67:N67"/>
    <mergeCell ref="M68:N68"/>
    <mergeCell ref="K67:L67"/>
    <mergeCell ref="K54:L54"/>
    <mergeCell ref="K55:L55"/>
    <mergeCell ref="K56:L56"/>
    <mergeCell ref="K57:L57"/>
    <mergeCell ref="K58:L58"/>
    <mergeCell ref="K59:L59"/>
    <mergeCell ref="K60:L60"/>
    <mergeCell ref="K61:L61"/>
    <mergeCell ref="K62:L62"/>
    <mergeCell ref="Q72:R72"/>
    <mergeCell ref="Q73:R73"/>
    <mergeCell ref="Q74:R74"/>
    <mergeCell ref="Q75:R75"/>
    <mergeCell ref="Q66:R66"/>
    <mergeCell ref="Q67:R67"/>
    <mergeCell ref="Q68:R68"/>
    <mergeCell ref="M58:N58"/>
    <mergeCell ref="M59:N59"/>
    <mergeCell ref="M60:N60"/>
    <mergeCell ref="M61:N61"/>
    <mergeCell ref="M62:N62"/>
    <mergeCell ref="M63:N63"/>
    <mergeCell ref="M64:N64"/>
    <mergeCell ref="M65:N65"/>
    <mergeCell ref="M66:N66"/>
    <mergeCell ref="S76:T76"/>
    <mergeCell ref="Q54:R54"/>
    <mergeCell ref="Q55:R55"/>
    <mergeCell ref="Q56:R56"/>
    <mergeCell ref="Q57:R57"/>
    <mergeCell ref="Q58:R58"/>
    <mergeCell ref="Q59:R59"/>
    <mergeCell ref="Q60:R60"/>
    <mergeCell ref="Q61:R61"/>
    <mergeCell ref="Q62:R62"/>
    <mergeCell ref="Q63:R63"/>
    <mergeCell ref="Q64:R64"/>
    <mergeCell ref="Q65:R65"/>
    <mergeCell ref="S68:T68"/>
    <mergeCell ref="S69:T69"/>
    <mergeCell ref="S70:T70"/>
    <mergeCell ref="S71:T71"/>
    <mergeCell ref="S72:T72"/>
    <mergeCell ref="S63:T63"/>
    <mergeCell ref="S64:T64"/>
    <mergeCell ref="S65:T65"/>
    <mergeCell ref="S66:T66"/>
    <mergeCell ref="S67:T67"/>
    <mergeCell ref="Q76:R76"/>
    <mergeCell ref="W54:X54"/>
    <mergeCell ref="W55:X55"/>
    <mergeCell ref="W56:X56"/>
    <mergeCell ref="W57:X57"/>
    <mergeCell ref="V51:X51"/>
    <mergeCell ref="C70:D72"/>
    <mergeCell ref="C54:D69"/>
    <mergeCell ref="E54:F57"/>
    <mergeCell ref="E58:F59"/>
    <mergeCell ref="E60:F61"/>
    <mergeCell ref="E63:F66"/>
    <mergeCell ref="E69:J69"/>
    <mergeCell ref="E70:J70"/>
    <mergeCell ref="E71:J71"/>
    <mergeCell ref="E72:J72"/>
    <mergeCell ref="S58:T58"/>
    <mergeCell ref="S59:T59"/>
    <mergeCell ref="S60:T60"/>
    <mergeCell ref="S61:T61"/>
    <mergeCell ref="S62:T62"/>
    <mergeCell ref="S54:T54"/>
    <mergeCell ref="S55:T55"/>
    <mergeCell ref="S56:T56"/>
    <mergeCell ref="S57:T57"/>
    <mergeCell ref="K68:L68"/>
    <mergeCell ref="O68:P68"/>
    <mergeCell ref="C12:J12"/>
    <mergeCell ref="K12:O12"/>
    <mergeCell ref="P12:T12"/>
    <mergeCell ref="C73:J73"/>
    <mergeCell ref="C74:J74"/>
    <mergeCell ref="C75:J75"/>
    <mergeCell ref="M69:N69"/>
    <mergeCell ref="M70:N70"/>
    <mergeCell ref="M71:N71"/>
    <mergeCell ref="M72:N72"/>
    <mergeCell ref="M73:N73"/>
    <mergeCell ref="K69:L69"/>
    <mergeCell ref="K70:L70"/>
    <mergeCell ref="K71:L71"/>
    <mergeCell ref="K72:L72"/>
    <mergeCell ref="K73:L73"/>
    <mergeCell ref="S75:T75"/>
    <mergeCell ref="M54:N54"/>
    <mergeCell ref="M55:N55"/>
    <mergeCell ref="M56:N56"/>
    <mergeCell ref="M57:N57"/>
    <mergeCell ref="Q71:R71"/>
    <mergeCell ref="U12:X12"/>
    <mergeCell ref="B13:B14"/>
    <mergeCell ref="P15:T16"/>
    <mergeCell ref="U15:X16"/>
    <mergeCell ref="K13:O14"/>
    <mergeCell ref="P13:T14"/>
    <mergeCell ref="U13:X14"/>
    <mergeCell ref="B15:B16"/>
    <mergeCell ref="C15:J16"/>
    <mergeCell ref="C13:J14"/>
    <mergeCell ref="K15:O16"/>
  </mergeCells>
  <phoneticPr fontId="1"/>
  <pageMargins left="0.82677165354330717" right="0.23622047244094491" top="0.74803149606299213" bottom="0.74803149606299213" header="0.31496062992125984" footer="0.31496062992125984"/>
  <pageSetup paperSize="9" orientation="portrait" r:id="rId1"/>
  <headerFooter>
    <oddFooter>&amp;C&amp;P / &amp;N</oddFooter>
  </headerFooter>
  <rowBreaks count="5" manualBreakCount="5">
    <brk id="46" max="23" man="1"/>
    <brk id="92" max="23" man="1"/>
    <brk id="138" max="23" man="1"/>
    <brk id="184" max="23" man="1"/>
    <brk id="230" max="2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83E2-1B49-4568-BE1E-706EBBF9484F}">
  <dimension ref="B1:G46"/>
  <sheetViews>
    <sheetView view="pageBreakPreview" topLeftCell="A37" zoomScaleNormal="100" zoomScaleSheetLayoutView="100" workbookViewId="0">
      <selection activeCell="L16" sqref="L16"/>
    </sheetView>
  </sheetViews>
  <sheetFormatPr defaultColWidth="9" defaultRowHeight="17.100000000000001" customHeight="1" x14ac:dyDescent="0.15"/>
  <cols>
    <col min="1" max="1" width="8.625" style="6" customWidth="1"/>
    <col min="2" max="2" width="4.75" style="6" customWidth="1"/>
    <col min="3" max="3" width="9" style="6"/>
    <col min="4" max="4" width="12.75" style="6" bestFit="1" customWidth="1"/>
    <col min="5" max="5" width="34.625" style="6" customWidth="1"/>
    <col min="6" max="6" width="12" style="6" customWidth="1"/>
    <col min="7" max="7" width="13.375" style="6" customWidth="1"/>
    <col min="8" max="16384" width="9" style="6"/>
  </cols>
  <sheetData>
    <row r="1" spans="2:7" ht="17.100000000000001" customHeight="1" x14ac:dyDescent="0.15">
      <c r="F1" s="110" t="s">
        <v>41</v>
      </c>
      <c r="G1" s="110"/>
    </row>
    <row r="2" spans="2:7" ht="17.100000000000001" customHeight="1" x14ac:dyDescent="0.15">
      <c r="F2" s="111">
        <v>45729</v>
      </c>
      <c r="G2" s="111"/>
    </row>
    <row r="3" spans="2:7" ht="17.100000000000001" customHeight="1" x14ac:dyDescent="0.15">
      <c r="D3" s="117"/>
      <c r="E3" s="117"/>
      <c r="F3" s="7"/>
      <c r="G3" s="7"/>
    </row>
    <row r="4" spans="2:7" ht="17.100000000000001" customHeight="1" x14ac:dyDescent="0.15">
      <c r="D4" s="117"/>
      <c r="E4" s="117"/>
      <c r="F4" s="7"/>
      <c r="G4" s="7"/>
    </row>
    <row r="5" spans="2:7" ht="17.100000000000001" customHeight="1" x14ac:dyDescent="0.15">
      <c r="F5" s="7"/>
      <c r="G5" s="7"/>
    </row>
    <row r="6" spans="2:7" ht="17.100000000000001" customHeight="1" x14ac:dyDescent="0.15">
      <c r="F6" s="7"/>
      <c r="G6" s="7"/>
    </row>
    <row r="7" spans="2:7" ht="17.100000000000001" customHeight="1" x14ac:dyDescent="0.15">
      <c r="B7" s="118" t="s">
        <v>42</v>
      </c>
      <c r="C7" s="118"/>
      <c r="D7" s="118"/>
      <c r="F7" s="7"/>
      <c r="G7" s="7"/>
    </row>
    <row r="8" spans="2:7" ht="17.100000000000001" customHeight="1" x14ac:dyDescent="0.15">
      <c r="F8" s="7"/>
      <c r="G8" s="7"/>
    </row>
    <row r="9" spans="2:7" ht="17.100000000000001" customHeight="1" x14ac:dyDescent="0.15">
      <c r="F9" s="7"/>
      <c r="G9" s="7"/>
    </row>
    <row r="10" spans="2:7" ht="17.100000000000001" customHeight="1" x14ac:dyDescent="0.15">
      <c r="F10" s="7"/>
      <c r="G10" s="7"/>
    </row>
    <row r="11" spans="2:7" ht="17.100000000000001" customHeight="1" x14ac:dyDescent="0.15">
      <c r="F11" s="7"/>
      <c r="G11" s="7"/>
    </row>
    <row r="12" spans="2:7" ht="17.100000000000001" customHeight="1" x14ac:dyDescent="0.15">
      <c r="F12" s="7"/>
      <c r="G12" s="7"/>
    </row>
    <row r="13" spans="2:7" ht="17.100000000000001" customHeight="1" x14ac:dyDescent="0.15">
      <c r="F13" s="7"/>
      <c r="G13" s="7"/>
    </row>
    <row r="14" spans="2:7" ht="17.100000000000001" customHeight="1" x14ac:dyDescent="0.15">
      <c r="B14" s="112" t="s">
        <v>38</v>
      </c>
      <c r="C14" s="113"/>
      <c r="D14" s="114" t="s">
        <v>39</v>
      </c>
      <c r="E14" s="115"/>
      <c r="F14" s="115"/>
      <c r="G14" s="116"/>
    </row>
    <row r="15" spans="2:7" ht="17.100000000000001" customHeight="1" x14ac:dyDescent="0.15">
      <c r="B15" s="112" t="s">
        <v>33</v>
      </c>
      <c r="C15" s="113"/>
      <c r="D15" s="114" t="s">
        <v>31</v>
      </c>
      <c r="E15" s="115"/>
      <c r="F15" s="115"/>
      <c r="G15" s="116"/>
    </row>
    <row r="16" spans="2:7" ht="17.100000000000001" customHeight="1" x14ac:dyDescent="0.15">
      <c r="B16" s="112" t="s">
        <v>32</v>
      </c>
      <c r="C16" s="113"/>
      <c r="D16" s="114" t="s">
        <v>36</v>
      </c>
      <c r="E16" s="115"/>
      <c r="F16" s="115"/>
      <c r="G16" s="116"/>
    </row>
    <row r="17" spans="2:7" ht="17.100000000000001" customHeight="1" x14ac:dyDescent="0.15">
      <c r="B17" s="112" t="s">
        <v>34</v>
      </c>
      <c r="C17" s="113"/>
      <c r="D17" s="114" t="s">
        <v>40</v>
      </c>
      <c r="E17" s="115"/>
      <c r="F17" s="115"/>
      <c r="G17" s="116"/>
    </row>
    <row r="18" spans="2:7" ht="17.100000000000001" customHeight="1" x14ac:dyDescent="0.15">
      <c r="B18" s="112" t="s">
        <v>35</v>
      </c>
      <c r="C18" s="113"/>
      <c r="D18" s="114" t="s">
        <v>37</v>
      </c>
      <c r="E18" s="115"/>
      <c r="F18" s="115"/>
      <c r="G18" s="116"/>
    </row>
    <row r="20" spans="2:7" ht="17.100000000000001" customHeight="1" x14ac:dyDescent="0.15">
      <c r="B20" s="3"/>
      <c r="C20" s="5" t="s">
        <v>28</v>
      </c>
      <c r="D20" s="1" t="s">
        <v>20</v>
      </c>
      <c r="E20" s="2" t="s">
        <v>21</v>
      </c>
      <c r="F20" s="1" t="s">
        <v>26</v>
      </c>
      <c r="G20" s="1" t="s">
        <v>27</v>
      </c>
    </row>
    <row r="21" spans="2:7" ht="17.100000000000001" customHeight="1" x14ac:dyDescent="0.15">
      <c r="B21" s="3">
        <v>1</v>
      </c>
      <c r="C21" s="58" t="s">
        <v>29</v>
      </c>
      <c r="D21" s="61" t="s">
        <v>22</v>
      </c>
      <c r="E21" s="4" t="s">
        <v>5</v>
      </c>
      <c r="F21" s="8">
        <v>2.9</v>
      </c>
      <c r="G21" s="8">
        <v>1.3</v>
      </c>
    </row>
    <row r="22" spans="2:7" ht="17.100000000000001" customHeight="1" x14ac:dyDescent="0.15">
      <c r="B22" s="3">
        <v>2</v>
      </c>
      <c r="C22" s="58"/>
      <c r="D22" s="58"/>
      <c r="E22" s="4" t="s">
        <v>45</v>
      </c>
      <c r="F22" s="8">
        <v>3.3</v>
      </c>
      <c r="G22" s="8">
        <v>1.5</v>
      </c>
    </row>
    <row r="23" spans="2:7" ht="17.100000000000001" customHeight="1" x14ac:dyDescent="0.15">
      <c r="B23" s="3">
        <v>3</v>
      </c>
      <c r="C23" s="58"/>
      <c r="D23" s="58"/>
      <c r="E23" s="4" t="s">
        <v>6</v>
      </c>
      <c r="F23" s="8">
        <v>55.8</v>
      </c>
      <c r="G23" s="8">
        <v>24.7</v>
      </c>
    </row>
    <row r="24" spans="2:7" ht="17.100000000000001" customHeight="1" x14ac:dyDescent="0.15">
      <c r="B24" s="3">
        <v>4</v>
      </c>
      <c r="C24" s="58"/>
      <c r="D24" s="58"/>
      <c r="E24" s="4" t="s">
        <v>7</v>
      </c>
      <c r="F24" s="8">
        <v>20.100000000000001</v>
      </c>
      <c r="G24" s="8">
        <v>9</v>
      </c>
    </row>
    <row r="25" spans="2:7" ht="17.100000000000001" customHeight="1" x14ac:dyDescent="0.15">
      <c r="B25" s="3">
        <v>5</v>
      </c>
      <c r="C25" s="58"/>
      <c r="D25" s="58" t="s">
        <v>23</v>
      </c>
      <c r="E25" s="4" t="s">
        <v>8</v>
      </c>
      <c r="F25" s="8">
        <v>10</v>
      </c>
      <c r="G25" s="8">
        <v>4.5</v>
      </c>
    </row>
    <row r="26" spans="2:7" ht="17.100000000000001" customHeight="1" x14ac:dyDescent="0.15">
      <c r="B26" s="3">
        <v>6</v>
      </c>
      <c r="C26" s="58"/>
      <c r="D26" s="58"/>
      <c r="E26" s="4" t="s">
        <v>9</v>
      </c>
      <c r="F26" s="8">
        <v>39.700000000000003</v>
      </c>
      <c r="G26" s="8">
        <v>17.7</v>
      </c>
    </row>
    <row r="27" spans="2:7" ht="17.100000000000001" customHeight="1" x14ac:dyDescent="0.15">
      <c r="B27" s="3">
        <v>7</v>
      </c>
      <c r="C27" s="58"/>
      <c r="D27" s="58" t="s">
        <v>24</v>
      </c>
      <c r="E27" s="4" t="s">
        <v>8</v>
      </c>
      <c r="F27" s="8">
        <v>21.7</v>
      </c>
      <c r="G27" s="8">
        <v>9.6999999999999993</v>
      </c>
    </row>
    <row r="28" spans="2:7" ht="17.100000000000001" customHeight="1" x14ac:dyDescent="0.15">
      <c r="B28" s="3">
        <v>8</v>
      </c>
      <c r="C28" s="58"/>
      <c r="D28" s="58"/>
      <c r="E28" s="4" t="s">
        <v>9</v>
      </c>
      <c r="F28" s="8">
        <v>1.4</v>
      </c>
      <c r="G28" s="8">
        <v>0.6</v>
      </c>
    </row>
    <row r="29" spans="2:7" ht="17.100000000000001" customHeight="1" x14ac:dyDescent="0.15">
      <c r="B29" s="3">
        <v>9</v>
      </c>
      <c r="C29" s="58"/>
      <c r="D29" s="47" t="s">
        <v>10</v>
      </c>
      <c r="E29" s="47"/>
      <c r="F29" s="8">
        <v>0.8</v>
      </c>
      <c r="G29" s="8">
        <v>0.4</v>
      </c>
    </row>
    <row r="30" spans="2:7" ht="17.100000000000001" customHeight="1" x14ac:dyDescent="0.15">
      <c r="B30" s="3">
        <v>10</v>
      </c>
      <c r="C30" s="58"/>
      <c r="D30" s="58" t="s">
        <v>25</v>
      </c>
      <c r="E30" s="4" t="s">
        <v>1</v>
      </c>
      <c r="F30" s="8">
        <v>0.8</v>
      </c>
      <c r="G30" s="8">
        <v>0.4</v>
      </c>
    </row>
    <row r="31" spans="2:7" ht="17.100000000000001" customHeight="1" x14ac:dyDescent="0.15">
      <c r="B31" s="3">
        <v>11</v>
      </c>
      <c r="C31" s="58"/>
      <c r="D31" s="58"/>
      <c r="E31" s="4" t="s">
        <v>11</v>
      </c>
      <c r="F31" s="8">
        <v>3.7</v>
      </c>
      <c r="G31" s="8">
        <v>1.6</v>
      </c>
    </row>
    <row r="32" spans="2:7" ht="17.100000000000001" customHeight="1" x14ac:dyDescent="0.15">
      <c r="B32" s="3">
        <v>12</v>
      </c>
      <c r="C32" s="58"/>
      <c r="D32" s="58"/>
      <c r="E32" s="4" t="s">
        <v>12</v>
      </c>
      <c r="F32" s="8">
        <v>36.5</v>
      </c>
      <c r="G32" s="8">
        <v>16.3</v>
      </c>
    </row>
    <row r="33" spans="2:7" ht="17.100000000000001" customHeight="1" x14ac:dyDescent="0.15">
      <c r="B33" s="3">
        <v>13</v>
      </c>
      <c r="C33" s="58"/>
      <c r="D33" s="58"/>
      <c r="E33" s="4" t="s">
        <v>13</v>
      </c>
      <c r="F33" s="8">
        <v>18.5</v>
      </c>
      <c r="G33" s="8">
        <v>8.1999999999999993</v>
      </c>
    </row>
    <row r="34" spans="2:7" ht="17.100000000000001" customHeight="1" x14ac:dyDescent="0.15">
      <c r="B34" s="3">
        <v>14</v>
      </c>
      <c r="C34" s="58"/>
      <c r="D34" s="47" t="s">
        <v>2</v>
      </c>
      <c r="E34" s="47"/>
      <c r="F34" s="8">
        <v>1.8</v>
      </c>
      <c r="G34" s="8">
        <v>0.8</v>
      </c>
    </row>
    <row r="35" spans="2:7" ht="17.100000000000001" customHeight="1" x14ac:dyDescent="0.15">
      <c r="B35" s="3">
        <v>15</v>
      </c>
      <c r="C35" s="58"/>
      <c r="D35" s="47" t="s">
        <v>14</v>
      </c>
      <c r="E35" s="47"/>
      <c r="F35" s="8">
        <v>0.3</v>
      </c>
      <c r="G35" s="8">
        <v>0.1</v>
      </c>
    </row>
    <row r="36" spans="2:7" ht="17.100000000000001" customHeight="1" x14ac:dyDescent="0.15">
      <c r="B36" s="3">
        <v>16</v>
      </c>
      <c r="C36" s="58"/>
      <c r="D36" s="47" t="s">
        <v>15</v>
      </c>
      <c r="E36" s="47"/>
      <c r="F36" s="8">
        <v>0.7</v>
      </c>
      <c r="G36" s="8">
        <v>0.3</v>
      </c>
    </row>
    <row r="37" spans="2:7" ht="17.100000000000001" customHeight="1" x14ac:dyDescent="0.15">
      <c r="B37" s="3">
        <v>17</v>
      </c>
      <c r="C37" s="58" t="s">
        <v>30</v>
      </c>
      <c r="D37" s="47" t="s">
        <v>4</v>
      </c>
      <c r="E37" s="47"/>
      <c r="F37" s="8">
        <v>0</v>
      </c>
      <c r="G37" s="8">
        <v>0</v>
      </c>
    </row>
    <row r="38" spans="2:7" ht="17.100000000000001" customHeight="1" x14ac:dyDescent="0.15">
      <c r="B38" s="3">
        <v>18</v>
      </c>
      <c r="C38" s="58"/>
      <c r="D38" s="47" t="s">
        <v>3</v>
      </c>
      <c r="E38" s="47"/>
      <c r="F38" s="8">
        <v>0.6</v>
      </c>
      <c r="G38" s="8">
        <v>0.3</v>
      </c>
    </row>
    <row r="39" spans="2:7" ht="17.100000000000001" customHeight="1" x14ac:dyDescent="0.15">
      <c r="B39" s="3">
        <v>19</v>
      </c>
      <c r="C39" s="58"/>
      <c r="D39" s="47" t="s">
        <v>16</v>
      </c>
      <c r="E39" s="47"/>
      <c r="F39" s="8">
        <v>0.2</v>
      </c>
      <c r="G39" s="8">
        <v>0.1</v>
      </c>
    </row>
    <row r="40" spans="2:7" ht="17.100000000000001" customHeight="1" x14ac:dyDescent="0.15">
      <c r="B40" s="3">
        <v>20</v>
      </c>
      <c r="C40" s="104" t="s">
        <v>17</v>
      </c>
      <c r="D40" s="105"/>
      <c r="E40" s="106"/>
      <c r="F40" s="8">
        <v>0.4</v>
      </c>
      <c r="G40" s="8">
        <v>0.2</v>
      </c>
    </row>
    <row r="41" spans="2:7" ht="17.100000000000001" customHeight="1" x14ac:dyDescent="0.15">
      <c r="B41" s="3">
        <v>21</v>
      </c>
      <c r="C41" s="104" t="s">
        <v>18</v>
      </c>
      <c r="D41" s="105"/>
      <c r="E41" s="106"/>
      <c r="F41" s="8">
        <v>2.2999999999999998</v>
      </c>
      <c r="G41" s="8">
        <v>1</v>
      </c>
    </row>
    <row r="42" spans="2:7" ht="17.100000000000001" customHeight="1" x14ac:dyDescent="0.15">
      <c r="B42" s="3">
        <v>22</v>
      </c>
      <c r="C42" s="104" t="s">
        <v>19</v>
      </c>
      <c r="D42" s="105"/>
      <c r="E42" s="106"/>
      <c r="F42" s="8">
        <v>3</v>
      </c>
      <c r="G42" s="8">
        <v>1.3</v>
      </c>
    </row>
    <row r="43" spans="2:7" ht="17.100000000000001" customHeight="1" x14ac:dyDescent="0.15">
      <c r="B43" s="107" t="s">
        <v>0</v>
      </c>
      <c r="C43" s="108"/>
      <c r="D43" s="108"/>
      <c r="E43" s="109"/>
      <c r="F43" s="8">
        <v>224.50000000000003</v>
      </c>
      <c r="G43" s="8">
        <v>99.999999999999986</v>
      </c>
    </row>
    <row r="44" spans="2:7" ht="17.100000000000001" customHeight="1" x14ac:dyDescent="0.15">
      <c r="B44" s="9" t="s">
        <v>43</v>
      </c>
      <c r="C44" s="10"/>
      <c r="D44" s="10"/>
      <c r="E44" s="10"/>
      <c r="F44" s="10"/>
      <c r="G44" s="11"/>
    </row>
    <row r="45" spans="2:7" ht="17.100000000000001" customHeight="1" x14ac:dyDescent="0.15">
      <c r="B45" s="12"/>
      <c r="C45" s="6" t="s">
        <v>44</v>
      </c>
      <c r="G45" s="13"/>
    </row>
    <row r="46" spans="2:7" ht="17.100000000000001" customHeight="1" x14ac:dyDescent="0.15">
      <c r="B46" s="14"/>
      <c r="C46" s="15"/>
      <c r="D46" s="15"/>
      <c r="E46" s="15"/>
      <c r="F46" s="15"/>
      <c r="G46" s="16"/>
    </row>
  </sheetData>
  <mergeCells count="31">
    <mergeCell ref="F1:G1"/>
    <mergeCell ref="F2:G2"/>
    <mergeCell ref="C40:E40"/>
    <mergeCell ref="C41:E41"/>
    <mergeCell ref="B16:C16"/>
    <mergeCell ref="B17:C17"/>
    <mergeCell ref="B18:C18"/>
    <mergeCell ref="D15:G15"/>
    <mergeCell ref="D17:G17"/>
    <mergeCell ref="D18:G18"/>
    <mergeCell ref="D16:G16"/>
    <mergeCell ref="B14:C14"/>
    <mergeCell ref="D14:G14"/>
    <mergeCell ref="D3:E4"/>
    <mergeCell ref="B7:D7"/>
    <mergeCell ref="B15:C15"/>
    <mergeCell ref="C42:E42"/>
    <mergeCell ref="B43:E43"/>
    <mergeCell ref="C21:C36"/>
    <mergeCell ref="C37:C39"/>
    <mergeCell ref="D35:E35"/>
    <mergeCell ref="D36:E36"/>
    <mergeCell ref="D37:E37"/>
    <mergeCell ref="D38:E38"/>
    <mergeCell ref="D39:E39"/>
    <mergeCell ref="D21:D24"/>
    <mergeCell ref="D25:D26"/>
    <mergeCell ref="D27:D28"/>
    <mergeCell ref="D29:E29"/>
    <mergeCell ref="D30:D33"/>
    <mergeCell ref="D34:E34"/>
  </mergeCells>
  <phoneticPr fontId="1"/>
  <pageMargins left="0.25" right="0.25"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4DA83-B0F6-4527-A13B-089641F76592}">
  <dimension ref="B1:G46"/>
  <sheetViews>
    <sheetView view="pageBreakPreview" topLeftCell="A24" zoomScaleNormal="100" zoomScaleSheetLayoutView="100" workbookViewId="0">
      <selection activeCell="J31" sqref="J31"/>
    </sheetView>
  </sheetViews>
  <sheetFormatPr defaultColWidth="9" defaultRowHeight="17.100000000000001" customHeight="1" x14ac:dyDescent="0.15"/>
  <cols>
    <col min="1" max="1" width="8.625" style="6" customWidth="1"/>
    <col min="2" max="2" width="4.75" style="6" customWidth="1"/>
    <col min="3" max="3" width="9" style="6"/>
    <col min="4" max="4" width="12.75" style="6" bestFit="1" customWidth="1"/>
    <col min="5" max="5" width="34.625" style="6" customWidth="1"/>
    <col min="6" max="6" width="12" style="6" customWidth="1"/>
    <col min="7" max="7" width="13.375" style="6" customWidth="1"/>
    <col min="8" max="16384" width="9" style="6"/>
  </cols>
  <sheetData>
    <row r="1" spans="2:7" ht="17.100000000000001" customHeight="1" x14ac:dyDescent="0.15">
      <c r="F1" s="110" t="s">
        <v>46</v>
      </c>
      <c r="G1" s="110"/>
    </row>
    <row r="2" spans="2:7" ht="17.100000000000001" customHeight="1" x14ac:dyDescent="0.15">
      <c r="F2" s="111">
        <v>45729</v>
      </c>
      <c r="G2" s="111"/>
    </row>
    <row r="3" spans="2:7" ht="17.100000000000001" customHeight="1" x14ac:dyDescent="0.15">
      <c r="D3" s="117"/>
      <c r="E3" s="117"/>
      <c r="F3" s="7"/>
      <c r="G3" s="7"/>
    </row>
    <row r="4" spans="2:7" ht="17.100000000000001" customHeight="1" x14ac:dyDescent="0.15">
      <c r="D4" s="117"/>
      <c r="E4" s="117"/>
      <c r="F4" s="7"/>
      <c r="G4" s="7"/>
    </row>
    <row r="5" spans="2:7" ht="17.100000000000001" customHeight="1" x14ac:dyDescent="0.15">
      <c r="F5" s="7"/>
      <c r="G5" s="7"/>
    </row>
    <row r="6" spans="2:7" ht="17.100000000000001" customHeight="1" x14ac:dyDescent="0.15">
      <c r="F6" s="7"/>
      <c r="G6" s="7"/>
    </row>
    <row r="7" spans="2:7" ht="17.100000000000001" customHeight="1" x14ac:dyDescent="0.15">
      <c r="B7" s="118" t="s">
        <v>42</v>
      </c>
      <c r="C7" s="118"/>
      <c r="D7" s="118"/>
      <c r="F7" s="7"/>
      <c r="G7" s="7"/>
    </row>
    <row r="8" spans="2:7" ht="17.100000000000001" customHeight="1" x14ac:dyDescent="0.15">
      <c r="F8" s="7"/>
      <c r="G8" s="7"/>
    </row>
    <row r="9" spans="2:7" ht="17.100000000000001" customHeight="1" x14ac:dyDescent="0.15">
      <c r="F9" s="7"/>
      <c r="G9" s="7"/>
    </row>
    <row r="10" spans="2:7" ht="17.100000000000001" customHeight="1" x14ac:dyDescent="0.15">
      <c r="F10" s="7"/>
      <c r="G10" s="7"/>
    </row>
    <row r="11" spans="2:7" ht="17.100000000000001" customHeight="1" x14ac:dyDescent="0.15">
      <c r="F11" s="7"/>
      <c r="G11" s="7"/>
    </row>
    <row r="12" spans="2:7" ht="17.100000000000001" customHeight="1" x14ac:dyDescent="0.15">
      <c r="F12" s="7"/>
      <c r="G12" s="7"/>
    </row>
    <row r="13" spans="2:7" ht="17.100000000000001" customHeight="1" x14ac:dyDescent="0.15">
      <c r="F13" s="7"/>
      <c r="G13" s="7"/>
    </row>
    <row r="14" spans="2:7" ht="17.100000000000001" customHeight="1" x14ac:dyDescent="0.15">
      <c r="B14" s="112" t="s">
        <v>38</v>
      </c>
      <c r="C14" s="113"/>
      <c r="D14" s="114" t="s">
        <v>47</v>
      </c>
      <c r="E14" s="115"/>
      <c r="F14" s="115"/>
      <c r="G14" s="116"/>
    </row>
    <row r="15" spans="2:7" ht="17.100000000000001" customHeight="1" x14ac:dyDescent="0.15">
      <c r="B15" s="112" t="s">
        <v>33</v>
      </c>
      <c r="C15" s="113"/>
      <c r="D15" s="114" t="s">
        <v>31</v>
      </c>
      <c r="E15" s="115"/>
      <c r="F15" s="115"/>
      <c r="G15" s="116"/>
    </row>
    <row r="16" spans="2:7" ht="17.100000000000001" customHeight="1" x14ac:dyDescent="0.15">
      <c r="B16" s="112" t="s">
        <v>32</v>
      </c>
      <c r="C16" s="113"/>
      <c r="D16" s="114" t="s">
        <v>36</v>
      </c>
      <c r="E16" s="115"/>
      <c r="F16" s="115"/>
      <c r="G16" s="116"/>
    </row>
    <row r="17" spans="2:7" ht="17.100000000000001" customHeight="1" x14ac:dyDescent="0.15">
      <c r="B17" s="112" t="s">
        <v>34</v>
      </c>
      <c r="C17" s="113"/>
      <c r="D17" s="114" t="s">
        <v>48</v>
      </c>
      <c r="E17" s="115"/>
      <c r="F17" s="115"/>
      <c r="G17" s="116"/>
    </row>
    <row r="18" spans="2:7" ht="17.100000000000001" customHeight="1" x14ac:dyDescent="0.15">
      <c r="B18" s="112" t="s">
        <v>35</v>
      </c>
      <c r="C18" s="113"/>
      <c r="D18" s="114" t="s">
        <v>37</v>
      </c>
      <c r="E18" s="115"/>
      <c r="F18" s="115"/>
      <c r="G18" s="116"/>
    </row>
    <row r="20" spans="2:7" ht="17.100000000000001" customHeight="1" x14ac:dyDescent="0.15">
      <c r="B20" s="3"/>
      <c r="C20" s="5" t="s">
        <v>28</v>
      </c>
      <c r="D20" s="1" t="s">
        <v>20</v>
      </c>
      <c r="E20" s="2" t="s">
        <v>21</v>
      </c>
      <c r="F20" s="1" t="s">
        <v>26</v>
      </c>
      <c r="G20" s="1" t="s">
        <v>27</v>
      </c>
    </row>
    <row r="21" spans="2:7" ht="17.100000000000001" customHeight="1" x14ac:dyDescent="0.15">
      <c r="B21" s="3">
        <v>1</v>
      </c>
      <c r="C21" s="58" t="s">
        <v>29</v>
      </c>
      <c r="D21" s="61" t="s">
        <v>22</v>
      </c>
      <c r="E21" s="4" t="s">
        <v>5</v>
      </c>
      <c r="F21" s="8">
        <v>0.5</v>
      </c>
      <c r="G21" s="8">
        <v>0.2</v>
      </c>
    </row>
    <row r="22" spans="2:7" ht="17.100000000000001" customHeight="1" x14ac:dyDescent="0.15">
      <c r="B22" s="3">
        <v>2</v>
      </c>
      <c r="C22" s="58"/>
      <c r="D22" s="58"/>
      <c r="E22" s="4" t="s">
        <v>45</v>
      </c>
      <c r="F22" s="8">
        <v>3.9</v>
      </c>
      <c r="G22" s="8">
        <v>1.8</v>
      </c>
    </row>
    <row r="23" spans="2:7" ht="17.100000000000001" customHeight="1" x14ac:dyDescent="0.15">
      <c r="B23" s="3">
        <v>3</v>
      </c>
      <c r="C23" s="58"/>
      <c r="D23" s="58"/>
      <c r="E23" s="4" t="s">
        <v>6</v>
      </c>
      <c r="F23" s="8">
        <v>23.2</v>
      </c>
      <c r="G23" s="8">
        <v>10.5</v>
      </c>
    </row>
    <row r="24" spans="2:7" ht="17.100000000000001" customHeight="1" x14ac:dyDescent="0.15">
      <c r="B24" s="3">
        <v>4</v>
      </c>
      <c r="C24" s="58"/>
      <c r="D24" s="58"/>
      <c r="E24" s="4" t="s">
        <v>7</v>
      </c>
      <c r="F24" s="8">
        <v>9.1</v>
      </c>
      <c r="G24" s="8">
        <v>4.0999999999999996</v>
      </c>
    </row>
    <row r="25" spans="2:7" ht="17.100000000000001" customHeight="1" x14ac:dyDescent="0.15">
      <c r="B25" s="3">
        <v>5</v>
      </c>
      <c r="C25" s="58"/>
      <c r="D25" s="58" t="s">
        <v>23</v>
      </c>
      <c r="E25" s="4" t="s">
        <v>8</v>
      </c>
      <c r="F25" s="8">
        <v>20.9</v>
      </c>
      <c r="G25" s="8">
        <v>9.5</v>
      </c>
    </row>
    <row r="26" spans="2:7" ht="17.100000000000001" customHeight="1" x14ac:dyDescent="0.15">
      <c r="B26" s="3">
        <v>6</v>
      </c>
      <c r="C26" s="58"/>
      <c r="D26" s="58"/>
      <c r="E26" s="4" t="s">
        <v>9</v>
      </c>
      <c r="F26" s="8">
        <v>49.699999999999989</v>
      </c>
      <c r="G26" s="8">
        <v>22.6</v>
      </c>
    </row>
    <row r="27" spans="2:7" ht="17.100000000000001" customHeight="1" x14ac:dyDescent="0.15">
      <c r="B27" s="3">
        <v>7</v>
      </c>
      <c r="C27" s="58"/>
      <c r="D27" s="58" t="s">
        <v>24</v>
      </c>
      <c r="E27" s="4" t="s">
        <v>8</v>
      </c>
      <c r="F27" s="8">
        <v>2.2000000000000002</v>
      </c>
      <c r="G27" s="8">
        <v>1</v>
      </c>
    </row>
    <row r="28" spans="2:7" ht="17.100000000000001" customHeight="1" x14ac:dyDescent="0.15">
      <c r="B28" s="3">
        <v>8</v>
      </c>
      <c r="C28" s="58"/>
      <c r="D28" s="58"/>
      <c r="E28" s="4" t="s">
        <v>9</v>
      </c>
      <c r="F28" s="8">
        <v>0.6</v>
      </c>
      <c r="G28" s="8">
        <v>0.3</v>
      </c>
    </row>
    <row r="29" spans="2:7" ht="17.100000000000001" customHeight="1" x14ac:dyDescent="0.15">
      <c r="B29" s="3">
        <v>9</v>
      </c>
      <c r="C29" s="58"/>
      <c r="D29" s="47" t="s">
        <v>10</v>
      </c>
      <c r="E29" s="47"/>
      <c r="F29" s="8">
        <v>1.2</v>
      </c>
      <c r="G29" s="8">
        <v>0.5</v>
      </c>
    </row>
    <row r="30" spans="2:7" ht="17.100000000000001" customHeight="1" x14ac:dyDescent="0.15">
      <c r="B30" s="3">
        <v>10</v>
      </c>
      <c r="C30" s="58"/>
      <c r="D30" s="58" t="s">
        <v>25</v>
      </c>
      <c r="E30" s="4" t="s">
        <v>1</v>
      </c>
      <c r="F30" s="8">
        <v>6</v>
      </c>
      <c r="G30" s="8">
        <v>2.7</v>
      </c>
    </row>
    <row r="31" spans="2:7" ht="17.100000000000001" customHeight="1" x14ac:dyDescent="0.15">
      <c r="B31" s="3">
        <v>11</v>
      </c>
      <c r="C31" s="58"/>
      <c r="D31" s="58"/>
      <c r="E31" s="4" t="s">
        <v>11</v>
      </c>
      <c r="F31" s="8">
        <v>5.8999999999999995</v>
      </c>
      <c r="G31" s="8">
        <v>2.7</v>
      </c>
    </row>
    <row r="32" spans="2:7" ht="17.100000000000001" customHeight="1" x14ac:dyDescent="0.15">
      <c r="B32" s="3">
        <v>12</v>
      </c>
      <c r="C32" s="58"/>
      <c r="D32" s="58"/>
      <c r="E32" s="4" t="s">
        <v>12</v>
      </c>
      <c r="F32" s="8">
        <v>30.699999999999996</v>
      </c>
      <c r="G32" s="8">
        <v>13.9</v>
      </c>
    </row>
    <row r="33" spans="2:7" ht="17.100000000000001" customHeight="1" x14ac:dyDescent="0.15">
      <c r="B33" s="3">
        <v>13</v>
      </c>
      <c r="C33" s="58"/>
      <c r="D33" s="58"/>
      <c r="E33" s="4" t="s">
        <v>13</v>
      </c>
      <c r="F33" s="8">
        <v>54.800000000000004</v>
      </c>
      <c r="G33" s="8">
        <v>24.9</v>
      </c>
    </row>
    <row r="34" spans="2:7" ht="17.100000000000001" customHeight="1" x14ac:dyDescent="0.15">
      <c r="B34" s="3">
        <v>14</v>
      </c>
      <c r="C34" s="58"/>
      <c r="D34" s="47" t="s">
        <v>2</v>
      </c>
      <c r="E34" s="47"/>
      <c r="F34" s="8">
        <v>0.9</v>
      </c>
      <c r="G34" s="8">
        <v>0.4</v>
      </c>
    </row>
    <row r="35" spans="2:7" ht="17.100000000000001" customHeight="1" x14ac:dyDescent="0.15">
      <c r="B35" s="3">
        <v>15</v>
      </c>
      <c r="C35" s="58"/>
      <c r="D35" s="47" t="s">
        <v>14</v>
      </c>
      <c r="E35" s="47"/>
      <c r="F35" s="8">
        <v>0.2</v>
      </c>
      <c r="G35" s="8">
        <v>0.1</v>
      </c>
    </row>
    <row r="36" spans="2:7" ht="17.100000000000001" customHeight="1" x14ac:dyDescent="0.15">
      <c r="B36" s="3">
        <v>16</v>
      </c>
      <c r="C36" s="58"/>
      <c r="D36" s="47" t="s">
        <v>15</v>
      </c>
      <c r="E36" s="47"/>
      <c r="F36" s="8">
        <v>2.6</v>
      </c>
      <c r="G36" s="8">
        <v>1.2</v>
      </c>
    </row>
    <row r="37" spans="2:7" ht="17.100000000000001" customHeight="1" x14ac:dyDescent="0.15">
      <c r="B37" s="3">
        <v>17</v>
      </c>
      <c r="C37" s="58" t="s">
        <v>30</v>
      </c>
      <c r="D37" s="47" t="s">
        <v>4</v>
      </c>
      <c r="E37" s="47"/>
      <c r="F37" s="8">
        <v>0.2</v>
      </c>
      <c r="G37" s="8">
        <v>0.1</v>
      </c>
    </row>
    <row r="38" spans="2:7" ht="17.100000000000001" customHeight="1" x14ac:dyDescent="0.15">
      <c r="B38" s="3">
        <v>18</v>
      </c>
      <c r="C38" s="58"/>
      <c r="D38" s="47" t="s">
        <v>3</v>
      </c>
      <c r="E38" s="47"/>
      <c r="F38" s="8">
        <v>0.5</v>
      </c>
      <c r="G38" s="8">
        <v>0.2</v>
      </c>
    </row>
    <row r="39" spans="2:7" ht="17.100000000000001" customHeight="1" x14ac:dyDescent="0.15">
      <c r="B39" s="3">
        <v>19</v>
      </c>
      <c r="C39" s="58"/>
      <c r="D39" s="47" t="s">
        <v>16</v>
      </c>
      <c r="E39" s="47"/>
      <c r="F39" s="8">
        <v>0.01</v>
      </c>
      <c r="G39" s="8">
        <v>0</v>
      </c>
    </row>
    <row r="40" spans="2:7" ht="17.100000000000001" customHeight="1" x14ac:dyDescent="0.15">
      <c r="B40" s="3">
        <v>20</v>
      </c>
      <c r="C40" s="104" t="s">
        <v>17</v>
      </c>
      <c r="D40" s="105"/>
      <c r="E40" s="106"/>
      <c r="F40" s="8">
        <v>3.7</v>
      </c>
      <c r="G40" s="8">
        <v>1.7</v>
      </c>
    </row>
    <row r="41" spans="2:7" ht="17.100000000000001" customHeight="1" x14ac:dyDescent="0.15">
      <c r="B41" s="3">
        <v>21</v>
      </c>
      <c r="C41" s="104" t="s">
        <v>18</v>
      </c>
      <c r="D41" s="105"/>
      <c r="E41" s="106"/>
      <c r="F41" s="8">
        <v>3</v>
      </c>
      <c r="G41" s="8">
        <v>1.4</v>
      </c>
    </row>
    <row r="42" spans="2:7" ht="17.100000000000001" customHeight="1" x14ac:dyDescent="0.15">
      <c r="B42" s="3">
        <v>22</v>
      </c>
      <c r="C42" s="104" t="s">
        <v>19</v>
      </c>
      <c r="D42" s="105"/>
      <c r="E42" s="106"/>
      <c r="F42" s="8">
        <v>0.5</v>
      </c>
      <c r="G42" s="8">
        <v>0.2</v>
      </c>
    </row>
    <row r="43" spans="2:7" ht="17.100000000000001" customHeight="1" x14ac:dyDescent="0.15">
      <c r="B43" s="107" t="s">
        <v>0</v>
      </c>
      <c r="C43" s="108"/>
      <c r="D43" s="108"/>
      <c r="E43" s="109"/>
      <c r="F43" s="8">
        <v>220.30999999999995</v>
      </c>
      <c r="G43" s="8">
        <v>100.00000000000003</v>
      </c>
    </row>
    <row r="44" spans="2:7" ht="17.100000000000001" customHeight="1" x14ac:dyDescent="0.15">
      <c r="B44" s="9" t="s">
        <v>43</v>
      </c>
      <c r="C44" s="10"/>
      <c r="D44" s="10"/>
      <c r="E44" s="10"/>
      <c r="F44" s="10"/>
      <c r="G44" s="11"/>
    </row>
    <row r="45" spans="2:7" ht="17.100000000000001" customHeight="1" x14ac:dyDescent="0.15">
      <c r="B45" s="12"/>
      <c r="C45" s="6" t="s">
        <v>49</v>
      </c>
      <c r="G45" s="13"/>
    </row>
    <row r="46" spans="2:7" ht="17.100000000000001" customHeight="1" x14ac:dyDescent="0.15">
      <c r="B46" s="14"/>
      <c r="C46" s="15"/>
      <c r="D46" s="15"/>
      <c r="E46" s="15"/>
      <c r="F46" s="15"/>
      <c r="G46" s="16"/>
    </row>
  </sheetData>
  <mergeCells count="31">
    <mergeCell ref="F1:G1"/>
    <mergeCell ref="F2:G2"/>
    <mergeCell ref="D3:E4"/>
    <mergeCell ref="B7:D7"/>
    <mergeCell ref="B14:C14"/>
    <mergeCell ref="D14:G14"/>
    <mergeCell ref="B15:C15"/>
    <mergeCell ref="D15:G15"/>
    <mergeCell ref="B16:C16"/>
    <mergeCell ref="D16:G16"/>
    <mergeCell ref="B17:C17"/>
    <mergeCell ref="D17:G17"/>
    <mergeCell ref="B18:C18"/>
    <mergeCell ref="D18:G18"/>
    <mergeCell ref="C21:C36"/>
    <mergeCell ref="D21:D24"/>
    <mergeCell ref="D25:D26"/>
    <mergeCell ref="D27:D28"/>
    <mergeCell ref="D29:E29"/>
    <mergeCell ref="D30:D33"/>
    <mergeCell ref="D34:E34"/>
    <mergeCell ref="D35:E35"/>
    <mergeCell ref="C41:E41"/>
    <mergeCell ref="C42:E42"/>
    <mergeCell ref="B43:E43"/>
    <mergeCell ref="D36:E36"/>
    <mergeCell ref="C37:C39"/>
    <mergeCell ref="D37:E37"/>
    <mergeCell ref="D38:E38"/>
    <mergeCell ref="D39:E39"/>
    <mergeCell ref="C40:E40"/>
  </mergeCells>
  <phoneticPr fontId="1"/>
  <pageMargins left="0.25" right="0.25"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AB17C-C40E-48F1-B5CC-BEB0582CD250}">
  <dimension ref="B1:G46"/>
  <sheetViews>
    <sheetView view="pageBreakPreview" topLeftCell="A23" zoomScaleNormal="100" zoomScaleSheetLayoutView="100" workbookViewId="0">
      <selection activeCell="G21" sqref="G21:G42"/>
    </sheetView>
  </sheetViews>
  <sheetFormatPr defaultColWidth="9" defaultRowHeight="17.100000000000001" customHeight="1" x14ac:dyDescent="0.15"/>
  <cols>
    <col min="1" max="1" width="8.625" style="6" customWidth="1"/>
    <col min="2" max="2" width="4.75" style="6" customWidth="1"/>
    <col min="3" max="3" width="9" style="6"/>
    <col min="4" max="4" width="12.75" style="6" bestFit="1" customWidth="1"/>
    <col min="5" max="5" width="34.625" style="6" customWidth="1"/>
    <col min="6" max="6" width="12" style="6" customWidth="1"/>
    <col min="7" max="7" width="13.375" style="6" customWidth="1"/>
    <col min="8" max="16384" width="9" style="6"/>
  </cols>
  <sheetData>
    <row r="1" spans="2:7" ht="17.100000000000001" customHeight="1" x14ac:dyDescent="0.15">
      <c r="F1" s="110" t="s">
        <v>50</v>
      </c>
      <c r="G1" s="110"/>
    </row>
    <row r="2" spans="2:7" ht="17.100000000000001" customHeight="1" x14ac:dyDescent="0.15">
      <c r="F2" s="111">
        <v>45729</v>
      </c>
      <c r="G2" s="111"/>
    </row>
    <row r="3" spans="2:7" ht="17.100000000000001" customHeight="1" x14ac:dyDescent="0.15">
      <c r="D3" s="117"/>
      <c r="E3" s="117"/>
      <c r="F3" s="7"/>
      <c r="G3" s="7"/>
    </row>
    <row r="4" spans="2:7" ht="17.100000000000001" customHeight="1" x14ac:dyDescent="0.15">
      <c r="D4" s="117"/>
      <c r="E4" s="117"/>
      <c r="F4" s="7"/>
      <c r="G4" s="7"/>
    </row>
    <row r="5" spans="2:7" ht="17.100000000000001" customHeight="1" x14ac:dyDescent="0.15">
      <c r="F5" s="7"/>
      <c r="G5" s="7"/>
    </row>
    <row r="6" spans="2:7" ht="17.100000000000001" customHeight="1" x14ac:dyDescent="0.15">
      <c r="F6" s="7"/>
      <c r="G6" s="7"/>
    </row>
    <row r="7" spans="2:7" ht="17.100000000000001" customHeight="1" x14ac:dyDescent="0.15">
      <c r="B7" s="118" t="s">
        <v>51</v>
      </c>
      <c r="C7" s="118"/>
      <c r="D7" s="118"/>
      <c r="F7" s="7"/>
      <c r="G7" s="7"/>
    </row>
    <row r="8" spans="2:7" ht="17.100000000000001" customHeight="1" x14ac:dyDescent="0.15">
      <c r="F8" s="7"/>
      <c r="G8" s="7"/>
    </row>
    <row r="9" spans="2:7" ht="17.100000000000001" customHeight="1" x14ac:dyDescent="0.15">
      <c r="F9" s="7"/>
      <c r="G9" s="7"/>
    </row>
    <row r="10" spans="2:7" ht="17.100000000000001" customHeight="1" x14ac:dyDescent="0.15">
      <c r="F10" s="7"/>
      <c r="G10" s="7"/>
    </row>
    <row r="11" spans="2:7" ht="17.100000000000001" customHeight="1" x14ac:dyDescent="0.15">
      <c r="F11" s="7"/>
      <c r="G11" s="7"/>
    </row>
    <row r="12" spans="2:7" ht="17.100000000000001" customHeight="1" x14ac:dyDescent="0.15">
      <c r="F12" s="7"/>
      <c r="G12" s="7"/>
    </row>
    <row r="13" spans="2:7" ht="17.100000000000001" customHeight="1" x14ac:dyDescent="0.15">
      <c r="F13" s="7"/>
      <c r="G13" s="7"/>
    </row>
    <row r="14" spans="2:7" ht="17.100000000000001" customHeight="1" x14ac:dyDescent="0.15">
      <c r="B14" s="112" t="s">
        <v>38</v>
      </c>
      <c r="C14" s="113"/>
      <c r="D14" s="114" t="s">
        <v>39</v>
      </c>
      <c r="E14" s="115"/>
      <c r="F14" s="115"/>
      <c r="G14" s="116"/>
    </row>
    <row r="15" spans="2:7" ht="17.100000000000001" customHeight="1" x14ac:dyDescent="0.15">
      <c r="B15" s="112" t="s">
        <v>33</v>
      </c>
      <c r="C15" s="113"/>
      <c r="D15" s="114" t="s">
        <v>31</v>
      </c>
      <c r="E15" s="115"/>
      <c r="F15" s="115"/>
      <c r="G15" s="116"/>
    </row>
    <row r="16" spans="2:7" ht="17.100000000000001" customHeight="1" x14ac:dyDescent="0.15">
      <c r="B16" s="112" t="s">
        <v>32</v>
      </c>
      <c r="C16" s="113"/>
      <c r="D16" s="114" t="s">
        <v>52</v>
      </c>
      <c r="E16" s="115"/>
      <c r="F16" s="115"/>
      <c r="G16" s="116"/>
    </row>
    <row r="17" spans="2:7" ht="17.100000000000001" customHeight="1" x14ac:dyDescent="0.15">
      <c r="B17" s="112" t="s">
        <v>34</v>
      </c>
      <c r="C17" s="113"/>
      <c r="D17" s="114" t="s">
        <v>53</v>
      </c>
      <c r="E17" s="115"/>
      <c r="F17" s="115"/>
      <c r="G17" s="116"/>
    </row>
    <row r="18" spans="2:7" ht="17.100000000000001" customHeight="1" x14ac:dyDescent="0.15">
      <c r="B18" s="112" t="s">
        <v>35</v>
      </c>
      <c r="C18" s="113"/>
      <c r="D18" s="114" t="s">
        <v>37</v>
      </c>
      <c r="E18" s="115"/>
      <c r="F18" s="115"/>
      <c r="G18" s="116"/>
    </row>
    <row r="20" spans="2:7" ht="17.100000000000001" customHeight="1" x14ac:dyDescent="0.15">
      <c r="B20" s="3"/>
      <c r="C20" s="5" t="s">
        <v>28</v>
      </c>
      <c r="D20" s="1" t="s">
        <v>20</v>
      </c>
      <c r="E20" s="2" t="s">
        <v>21</v>
      </c>
      <c r="F20" s="1" t="s">
        <v>26</v>
      </c>
      <c r="G20" s="1" t="s">
        <v>27</v>
      </c>
    </row>
    <row r="21" spans="2:7" ht="17.100000000000001" customHeight="1" x14ac:dyDescent="0.15">
      <c r="B21" s="3">
        <v>1</v>
      </c>
      <c r="C21" s="58" t="s">
        <v>29</v>
      </c>
      <c r="D21" s="61" t="s">
        <v>22</v>
      </c>
      <c r="E21" s="4" t="s">
        <v>5</v>
      </c>
      <c r="F21" s="8">
        <v>4.5</v>
      </c>
      <c r="G21" s="8">
        <v>2.2000000000000002</v>
      </c>
    </row>
    <row r="22" spans="2:7" ht="17.100000000000001" customHeight="1" x14ac:dyDescent="0.15">
      <c r="B22" s="3">
        <v>2</v>
      </c>
      <c r="C22" s="58"/>
      <c r="D22" s="58"/>
      <c r="E22" s="4" t="s">
        <v>45</v>
      </c>
      <c r="F22" s="8">
        <v>2.42</v>
      </c>
      <c r="G22" s="8">
        <v>1.2</v>
      </c>
    </row>
    <row r="23" spans="2:7" ht="17.100000000000001" customHeight="1" x14ac:dyDescent="0.15">
      <c r="B23" s="3">
        <v>3</v>
      </c>
      <c r="C23" s="58"/>
      <c r="D23" s="58"/>
      <c r="E23" s="4" t="s">
        <v>6</v>
      </c>
      <c r="F23" s="8">
        <v>48.28</v>
      </c>
      <c r="G23" s="8">
        <v>23.6</v>
      </c>
    </row>
    <row r="24" spans="2:7" ht="17.100000000000001" customHeight="1" x14ac:dyDescent="0.15">
      <c r="B24" s="3">
        <v>4</v>
      </c>
      <c r="C24" s="58"/>
      <c r="D24" s="58"/>
      <c r="E24" s="4" t="s">
        <v>7</v>
      </c>
      <c r="F24" s="8">
        <v>1.5</v>
      </c>
      <c r="G24" s="8">
        <v>0.7</v>
      </c>
    </row>
    <row r="25" spans="2:7" ht="17.100000000000001" customHeight="1" x14ac:dyDescent="0.15">
      <c r="B25" s="3">
        <v>5</v>
      </c>
      <c r="C25" s="58"/>
      <c r="D25" s="58" t="s">
        <v>23</v>
      </c>
      <c r="E25" s="4" t="s">
        <v>8</v>
      </c>
      <c r="F25" s="8">
        <v>13.35</v>
      </c>
      <c r="G25" s="8">
        <v>6.5</v>
      </c>
    </row>
    <row r="26" spans="2:7" ht="17.100000000000001" customHeight="1" x14ac:dyDescent="0.15">
      <c r="B26" s="3">
        <v>6</v>
      </c>
      <c r="C26" s="58"/>
      <c r="D26" s="58"/>
      <c r="E26" s="4" t="s">
        <v>9</v>
      </c>
      <c r="F26" s="8">
        <v>33.97</v>
      </c>
      <c r="G26" s="8">
        <v>16.5</v>
      </c>
    </row>
    <row r="27" spans="2:7" ht="17.100000000000001" customHeight="1" x14ac:dyDescent="0.15">
      <c r="B27" s="3">
        <v>7</v>
      </c>
      <c r="C27" s="58"/>
      <c r="D27" s="58" t="s">
        <v>24</v>
      </c>
      <c r="E27" s="4" t="s">
        <v>8</v>
      </c>
      <c r="F27" s="8">
        <v>0.86</v>
      </c>
      <c r="G27" s="8">
        <v>0.4</v>
      </c>
    </row>
    <row r="28" spans="2:7" ht="17.100000000000001" customHeight="1" x14ac:dyDescent="0.15">
      <c r="B28" s="3">
        <v>8</v>
      </c>
      <c r="C28" s="58"/>
      <c r="D28" s="58"/>
      <c r="E28" s="4" t="s">
        <v>9</v>
      </c>
      <c r="F28" s="8">
        <v>4.4400000000000004</v>
      </c>
      <c r="G28" s="8">
        <v>2.2000000000000002</v>
      </c>
    </row>
    <row r="29" spans="2:7" ht="17.100000000000001" customHeight="1" x14ac:dyDescent="0.15">
      <c r="B29" s="3">
        <v>9</v>
      </c>
      <c r="C29" s="58"/>
      <c r="D29" s="47" t="s">
        <v>10</v>
      </c>
      <c r="E29" s="47"/>
      <c r="F29" s="8">
        <v>24.200000000000003</v>
      </c>
      <c r="G29" s="8">
        <v>11.8</v>
      </c>
    </row>
    <row r="30" spans="2:7" ht="17.100000000000001" customHeight="1" x14ac:dyDescent="0.15">
      <c r="B30" s="3">
        <v>10</v>
      </c>
      <c r="C30" s="58"/>
      <c r="D30" s="58" t="s">
        <v>25</v>
      </c>
      <c r="E30" s="4" t="s">
        <v>1</v>
      </c>
      <c r="F30" s="8">
        <v>0.44</v>
      </c>
      <c r="G30" s="8">
        <v>0.2</v>
      </c>
    </row>
    <row r="31" spans="2:7" ht="17.100000000000001" customHeight="1" x14ac:dyDescent="0.15">
      <c r="B31" s="3">
        <v>11</v>
      </c>
      <c r="C31" s="58"/>
      <c r="D31" s="58"/>
      <c r="E31" s="4" t="s">
        <v>11</v>
      </c>
      <c r="F31" s="8">
        <v>5.54</v>
      </c>
      <c r="G31" s="8">
        <v>2.7</v>
      </c>
    </row>
    <row r="32" spans="2:7" ht="17.100000000000001" customHeight="1" x14ac:dyDescent="0.15">
      <c r="B32" s="3">
        <v>12</v>
      </c>
      <c r="C32" s="58"/>
      <c r="D32" s="58"/>
      <c r="E32" s="4" t="s">
        <v>12</v>
      </c>
      <c r="F32" s="8">
        <v>30.919999999999998</v>
      </c>
      <c r="G32" s="8">
        <v>15.1</v>
      </c>
    </row>
    <row r="33" spans="2:7" ht="17.100000000000001" customHeight="1" x14ac:dyDescent="0.15">
      <c r="B33" s="3">
        <v>13</v>
      </c>
      <c r="C33" s="58"/>
      <c r="D33" s="58"/>
      <c r="E33" s="4" t="s">
        <v>13</v>
      </c>
      <c r="F33" s="8">
        <v>23.14</v>
      </c>
      <c r="G33" s="8">
        <v>11.3</v>
      </c>
    </row>
    <row r="34" spans="2:7" ht="17.100000000000001" customHeight="1" x14ac:dyDescent="0.15">
      <c r="B34" s="3">
        <v>14</v>
      </c>
      <c r="C34" s="58"/>
      <c r="D34" s="47" t="s">
        <v>2</v>
      </c>
      <c r="E34" s="47"/>
      <c r="F34" s="8">
        <v>0.4</v>
      </c>
      <c r="G34" s="8">
        <v>0.2</v>
      </c>
    </row>
    <row r="35" spans="2:7" ht="17.100000000000001" customHeight="1" x14ac:dyDescent="0.15">
      <c r="B35" s="3">
        <v>15</v>
      </c>
      <c r="C35" s="58"/>
      <c r="D35" s="47" t="s">
        <v>14</v>
      </c>
      <c r="E35" s="47"/>
      <c r="F35" s="8">
        <v>0.26</v>
      </c>
      <c r="G35" s="8">
        <v>0.1</v>
      </c>
    </row>
    <row r="36" spans="2:7" ht="17.100000000000001" customHeight="1" x14ac:dyDescent="0.15">
      <c r="B36" s="3">
        <v>16</v>
      </c>
      <c r="C36" s="58"/>
      <c r="D36" s="47" t="s">
        <v>15</v>
      </c>
      <c r="E36" s="47"/>
      <c r="F36" s="8">
        <v>4.34</v>
      </c>
      <c r="G36" s="8">
        <v>2.1</v>
      </c>
    </row>
    <row r="37" spans="2:7" ht="17.100000000000001" customHeight="1" x14ac:dyDescent="0.15">
      <c r="B37" s="3">
        <v>17</v>
      </c>
      <c r="C37" s="58" t="s">
        <v>30</v>
      </c>
      <c r="D37" s="47" t="s">
        <v>4</v>
      </c>
      <c r="E37" s="47"/>
      <c r="F37" s="8">
        <v>0</v>
      </c>
      <c r="G37" s="8">
        <v>0</v>
      </c>
    </row>
    <row r="38" spans="2:7" ht="17.100000000000001" customHeight="1" x14ac:dyDescent="0.15">
      <c r="B38" s="3">
        <v>18</v>
      </c>
      <c r="C38" s="58"/>
      <c r="D38" s="47" t="s">
        <v>3</v>
      </c>
      <c r="E38" s="47"/>
      <c r="F38" s="8">
        <v>0.4</v>
      </c>
      <c r="G38" s="8">
        <v>0.2</v>
      </c>
    </row>
    <row r="39" spans="2:7" ht="17.100000000000001" customHeight="1" x14ac:dyDescent="0.15">
      <c r="B39" s="3">
        <v>19</v>
      </c>
      <c r="C39" s="58"/>
      <c r="D39" s="47" t="s">
        <v>16</v>
      </c>
      <c r="E39" s="47"/>
      <c r="F39" s="8">
        <v>0.9</v>
      </c>
      <c r="G39" s="8">
        <v>0.4</v>
      </c>
    </row>
    <row r="40" spans="2:7" ht="17.100000000000001" customHeight="1" x14ac:dyDescent="0.15">
      <c r="B40" s="3">
        <v>20</v>
      </c>
      <c r="C40" s="104" t="s">
        <v>17</v>
      </c>
      <c r="D40" s="105"/>
      <c r="E40" s="106"/>
      <c r="F40" s="8">
        <v>0.5</v>
      </c>
      <c r="G40" s="8">
        <v>0.2</v>
      </c>
    </row>
    <row r="41" spans="2:7" ht="17.100000000000001" customHeight="1" x14ac:dyDescent="0.15">
      <c r="B41" s="3">
        <v>21</v>
      </c>
      <c r="C41" s="104" t="s">
        <v>18</v>
      </c>
      <c r="D41" s="105"/>
      <c r="E41" s="106"/>
      <c r="F41" s="8">
        <v>2.2000000000000002</v>
      </c>
      <c r="G41" s="8">
        <v>1.1000000000000001</v>
      </c>
    </row>
    <row r="42" spans="2:7" ht="17.100000000000001" customHeight="1" x14ac:dyDescent="0.15">
      <c r="B42" s="3">
        <v>22</v>
      </c>
      <c r="C42" s="104" t="s">
        <v>19</v>
      </c>
      <c r="D42" s="105"/>
      <c r="E42" s="106"/>
      <c r="F42" s="8">
        <v>2.7</v>
      </c>
      <c r="G42" s="8">
        <v>1.3</v>
      </c>
    </row>
    <row r="43" spans="2:7" ht="17.100000000000001" customHeight="1" x14ac:dyDescent="0.15">
      <c r="B43" s="107" t="s">
        <v>0</v>
      </c>
      <c r="C43" s="108"/>
      <c r="D43" s="108"/>
      <c r="E43" s="109"/>
      <c r="F43" s="8">
        <v>205.25999999999993</v>
      </c>
      <c r="G43" s="8">
        <v>100</v>
      </c>
    </row>
    <row r="44" spans="2:7" ht="17.100000000000001" customHeight="1" x14ac:dyDescent="0.15">
      <c r="B44" s="9" t="s">
        <v>43</v>
      </c>
      <c r="C44" s="10"/>
      <c r="D44" s="10"/>
      <c r="E44" s="10"/>
      <c r="F44" s="10"/>
      <c r="G44" s="11"/>
    </row>
    <row r="45" spans="2:7" ht="17.100000000000001" customHeight="1" x14ac:dyDescent="0.15">
      <c r="B45" s="12"/>
      <c r="C45" s="6" t="s">
        <v>54</v>
      </c>
      <c r="G45" s="13"/>
    </row>
    <row r="46" spans="2:7" ht="17.100000000000001" customHeight="1" x14ac:dyDescent="0.15">
      <c r="B46" s="14"/>
      <c r="C46" s="15"/>
      <c r="D46" s="15"/>
      <c r="E46" s="15"/>
      <c r="F46" s="15"/>
      <c r="G46" s="16"/>
    </row>
  </sheetData>
  <mergeCells count="31">
    <mergeCell ref="F1:G1"/>
    <mergeCell ref="F2:G2"/>
    <mergeCell ref="D3:E4"/>
    <mergeCell ref="B7:D7"/>
    <mergeCell ref="B14:C14"/>
    <mergeCell ref="D14:G14"/>
    <mergeCell ref="B15:C15"/>
    <mergeCell ref="D15:G15"/>
    <mergeCell ref="B16:C16"/>
    <mergeCell ref="D16:G16"/>
    <mergeCell ref="B17:C17"/>
    <mergeCell ref="D17:G17"/>
    <mergeCell ref="B18:C18"/>
    <mergeCell ref="D18:G18"/>
    <mergeCell ref="C21:C36"/>
    <mergeCell ref="D21:D24"/>
    <mergeCell ref="D25:D26"/>
    <mergeCell ref="D27:D28"/>
    <mergeCell ref="D29:E29"/>
    <mergeCell ref="D30:D33"/>
    <mergeCell ref="D34:E34"/>
    <mergeCell ref="D35:E35"/>
    <mergeCell ref="C41:E41"/>
    <mergeCell ref="C42:E42"/>
    <mergeCell ref="B43:E43"/>
    <mergeCell ref="D36:E36"/>
    <mergeCell ref="C37:C39"/>
    <mergeCell ref="D37:E37"/>
    <mergeCell ref="D38:E38"/>
    <mergeCell ref="D39:E39"/>
    <mergeCell ref="C40:E40"/>
  </mergeCells>
  <phoneticPr fontId="1"/>
  <pageMargins left="0.25" right="0.25"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ECF2-D559-48E6-BA6F-5BEE1D971244}">
  <dimension ref="B1:G46"/>
  <sheetViews>
    <sheetView view="pageBreakPreview" topLeftCell="A23" zoomScaleNormal="100" zoomScaleSheetLayoutView="100" workbookViewId="0">
      <selection activeCell="G21" sqref="G21:G42"/>
    </sheetView>
  </sheetViews>
  <sheetFormatPr defaultColWidth="9" defaultRowHeight="17.100000000000001" customHeight="1" x14ac:dyDescent="0.15"/>
  <cols>
    <col min="1" max="1" width="8.625" style="6" customWidth="1"/>
    <col min="2" max="2" width="4.75" style="6" customWidth="1"/>
    <col min="3" max="3" width="9" style="6"/>
    <col min="4" max="4" width="12.75" style="6" bestFit="1" customWidth="1"/>
    <col min="5" max="5" width="34.625" style="6" customWidth="1"/>
    <col min="6" max="6" width="12" style="6" customWidth="1"/>
    <col min="7" max="7" width="13.375" style="6" customWidth="1"/>
    <col min="8" max="16384" width="9" style="6"/>
  </cols>
  <sheetData>
    <row r="1" spans="2:7" ht="17.100000000000001" customHeight="1" x14ac:dyDescent="0.15">
      <c r="F1" s="110" t="s">
        <v>55</v>
      </c>
      <c r="G1" s="110"/>
    </row>
    <row r="2" spans="2:7" ht="17.100000000000001" customHeight="1" x14ac:dyDescent="0.15">
      <c r="F2" s="111">
        <v>45729</v>
      </c>
      <c r="G2" s="111"/>
    </row>
    <row r="3" spans="2:7" ht="17.100000000000001" customHeight="1" x14ac:dyDescent="0.15">
      <c r="D3" s="117"/>
      <c r="E3" s="117"/>
      <c r="F3" s="7"/>
      <c r="G3" s="7"/>
    </row>
    <row r="4" spans="2:7" ht="17.100000000000001" customHeight="1" x14ac:dyDescent="0.15">
      <c r="D4" s="117"/>
      <c r="E4" s="117"/>
      <c r="F4" s="7"/>
      <c r="G4" s="7"/>
    </row>
    <row r="5" spans="2:7" ht="17.100000000000001" customHeight="1" x14ac:dyDescent="0.15">
      <c r="F5" s="7"/>
      <c r="G5" s="7"/>
    </row>
    <row r="6" spans="2:7" ht="17.100000000000001" customHeight="1" x14ac:dyDescent="0.15">
      <c r="F6" s="7"/>
      <c r="G6" s="7"/>
    </row>
    <row r="7" spans="2:7" ht="17.100000000000001" customHeight="1" x14ac:dyDescent="0.15">
      <c r="B7" s="118" t="s">
        <v>42</v>
      </c>
      <c r="C7" s="118"/>
      <c r="D7" s="118"/>
      <c r="F7" s="7"/>
      <c r="G7" s="7"/>
    </row>
    <row r="8" spans="2:7" ht="17.100000000000001" customHeight="1" x14ac:dyDescent="0.15">
      <c r="F8" s="7"/>
      <c r="G8" s="7"/>
    </row>
    <row r="9" spans="2:7" ht="17.100000000000001" customHeight="1" x14ac:dyDescent="0.15">
      <c r="F9" s="7"/>
      <c r="G9" s="7"/>
    </row>
    <row r="10" spans="2:7" ht="17.100000000000001" customHeight="1" x14ac:dyDescent="0.15">
      <c r="F10" s="7"/>
      <c r="G10" s="7"/>
    </row>
    <row r="11" spans="2:7" ht="17.100000000000001" customHeight="1" x14ac:dyDescent="0.15">
      <c r="F11" s="7"/>
      <c r="G11" s="7"/>
    </row>
    <row r="12" spans="2:7" ht="17.100000000000001" customHeight="1" x14ac:dyDescent="0.15">
      <c r="F12" s="7"/>
      <c r="G12" s="7"/>
    </row>
    <row r="13" spans="2:7" ht="17.100000000000001" customHeight="1" x14ac:dyDescent="0.15">
      <c r="F13" s="7"/>
      <c r="G13" s="7"/>
    </row>
    <row r="14" spans="2:7" ht="17.100000000000001" customHeight="1" x14ac:dyDescent="0.15">
      <c r="B14" s="112" t="s">
        <v>38</v>
      </c>
      <c r="C14" s="113"/>
      <c r="D14" s="114" t="s">
        <v>47</v>
      </c>
      <c r="E14" s="115"/>
      <c r="F14" s="115"/>
      <c r="G14" s="116"/>
    </row>
    <row r="15" spans="2:7" ht="17.100000000000001" customHeight="1" x14ac:dyDescent="0.15">
      <c r="B15" s="112" t="s">
        <v>33</v>
      </c>
      <c r="C15" s="113"/>
      <c r="D15" s="114" t="s">
        <v>31</v>
      </c>
      <c r="E15" s="115"/>
      <c r="F15" s="115"/>
      <c r="G15" s="116"/>
    </row>
    <row r="16" spans="2:7" ht="17.100000000000001" customHeight="1" x14ac:dyDescent="0.15">
      <c r="B16" s="112" t="s">
        <v>32</v>
      </c>
      <c r="C16" s="113"/>
      <c r="D16" s="114" t="s">
        <v>36</v>
      </c>
      <c r="E16" s="115"/>
      <c r="F16" s="115"/>
      <c r="G16" s="116"/>
    </row>
    <row r="17" spans="2:7" ht="17.100000000000001" customHeight="1" x14ac:dyDescent="0.15">
      <c r="B17" s="112" t="s">
        <v>34</v>
      </c>
      <c r="C17" s="113"/>
      <c r="D17" s="114" t="s">
        <v>56</v>
      </c>
      <c r="E17" s="115"/>
      <c r="F17" s="115"/>
      <c r="G17" s="116"/>
    </row>
    <row r="18" spans="2:7" ht="17.100000000000001" customHeight="1" x14ac:dyDescent="0.15">
      <c r="B18" s="112" t="s">
        <v>35</v>
      </c>
      <c r="C18" s="113"/>
      <c r="D18" s="114" t="s">
        <v>37</v>
      </c>
      <c r="E18" s="115"/>
      <c r="F18" s="115"/>
      <c r="G18" s="116"/>
    </row>
    <row r="20" spans="2:7" ht="17.100000000000001" customHeight="1" x14ac:dyDescent="0.15">
      <c r="B20" s="3"/>
      <c r="C20" s="5" t="s">
        <v>28</v>
      </c>
      <c r="D20" s="1" t="s">
        <v>20</v>
      </c>
      <c r="E20" s="2" t="s">
        <v>21</v>
      </c>
      <c r="F20" s="1" t="s">
        <v>26</v>
      </c>
      <c r="G20" s="1" t="s">
        <v>27</v>
      </c>
    </row>
    <row r="21" spans="2:7" ht="17.100000000000001" customHeight="1" x14ac:dyDescent="0.15">
      <c r="B21" s="3">
        <v>1</v>
      </c>
      <c r="C21" s="58" t="s">
        <v>29</v>
      </c>
      <c r="D21" s="61" t="s">
        <v>22</v>
      </c>
      <c r="E21" s="4" t="s">
        <v>5</v>
      </c>
      <c r="F21" s="8">
        <v>4</v>
      </c>
      <c r="G21" s="8">
        <v>1.9</v>
      </c>
    </row>
    <row r="22" spans="2:7" ht="17.100000000000001" customHeight="1" x14ac:dyDescent="0.15">
      <c r="B22" s="3">
        <v>2</v>
      </c>
      <c r="C22" s="58"/>
      <c r="D22" s="58"/>
      <c r="E22" s="4" t="s">
        <v>45</v>
      </c>
      <c r="F22" s="8">
        <v>15.24</v>
      </c>
      <c r="G22" s="8">
        <v>7.4</v>
      </c>
    </row>
    <row r="23" spans="2:7" ht="17.100000000000001" customHeight="1" x14ac:dyDescent="0.15">
      <c r="B23" s="3">
        <v>3</v>
      </c>
      <c r="C23" s="58"/>
      <c r="D23" s="58"/>
      <c r="E23" s="4" t="s">
        <v>6</v>
      </c>
      <c r="F23" s="8">
        <v>7.8900000000000006</v>
      </c>
      <c r="G23" s="8">
        <v>3.8</v>
      </c>
    </row>
    <row r="24" spans="2:7" ht="17.100000000000001" customHeight="1" x14ac:dyDescent="0.15">
      <c r="B24" s="3">
        <v>4</v>
      </c>
      <c r="C24" s="58"/>
      <c r="D24" s="58"/>
      <c r="E24" s="4" t="s">
        <v>7</v>
      </c>
      <c r="F24" s="8">
        <v>4.68</v>
      </c>
      <c r="G24" s="8">
        <v>2.2999999999999998</v>
      </c>
    </row>
    <row r="25" spans="2:7" ht="17.100000000000001" customHeight="1" x14ac:dyDescent="0.15">
      <c r="B25" s="3">
        <v>5</v>
      </c>
      <c r="C25" s="58"/>
      <c r="D25" s="58" t="s">
        <v>23</v>
      </c>
      <c r="E25" s="4" t="s">
        <v>8</v>
      </c>
      <c r="F25" s="8">
        <v>33.71</v>
      </c>
      <c r="G25" s="8">
        <v>16.3</v>
      </c>
    </row>
    <row r="26" spans="2:7" ht="17.100000000000001" customHeight="1" x14ac:dyDescent="0.15">
      <c r="B26" s="3">
        <v>6</v>
      </c>
      <c r="C26" s="58"/>
      <c r="D26" s="58"/>
      <c r="E26" s="4" t="s">
        <v>9</v>
      </c>
      <c r="F26" s="8">
        <v>56.78</v>
      </c>
      <c r="G26" s="8">
        <v>27.5</v>
      </c>
    </row>
    <row r="27" spans="2:7" ht="17.100000000000001" customHeight="1" x14ac:dyDescent="0.15">
      <c r="B27" s="3">
        <v>7</v>
      </c>
      <c r="C27" s="58"/>
      <c r="D27" s="58" t="s">
        <v>24</v>
      </c>
      <c r="E27" s="4" t="s">
        <v>8</v>
      </c>
      <c r="F27" s="8">
        <v>0.32</v>
      </c>
      <c r="G27" s="8">
        <v>0.2</v>
      </c>
    </row>
    <row r="28" spans="2:7" ht="17.100000000000001" customHeight="1" x14ac:dyDescent="0.15">
      <c r="B28" s="3">
        <v>8</v>
      </c>
      <c r="C28" s="58"/>
      <c r="D28" s="58"/>
      <c r="E28" s="4" t="s">
        <v>9</v>
      </c>
      <c r="F28" s="8">
        <v>3.66</v>
      </c>
      <c r="G28" s="8">
        <v>1.8</v>
      </c>
    </row>
    <row r="29" spans="2:7" ht="17.100000000000001" customHeight="1" x14ac:dyDescent="0.15">
      <c r="B29" s="3">
        <v>9</v>
      </c>
      <c r="C29" s="58"/>
      <c r="D29" s="47" t="s">
        <v>10</v>
      </c>
      <c r="E29" s="47"/>
      <c r="F29" s="8">
        <v>7.14</v>
      </c>
      <c r="G29" s="8">
        <v>3.5</v>
      </c>
    </row>
    <row r="30" spans="2:7" ht="17.100000000000001" customHeight="1" x14ac:dyDescent="0.15">
      <c r="B30" s="3">
        <v>10</v>
      </c>
      <c r="C30" s="58"/>
      <c r="D30" s="58" t="s">
        <v>25</v>
      </c>
      <c r="E30" s="4" t="s">
        <v>1</v>
      </c>
      <c r="F30" s="8">
        <v>6.28</v>
      </c>
      <c r="G30" s="8">
        <v>3</v>
      </c>
    </row>
    <row r="31" spans="2:7" ht="17.100000000000001" customHeight="1" x14ac:dyDescent="0.15">
      <c r="B31" s="3">
        <v>11</v>
      </c>
      <c r="C31" s="58"/>
      <c r="D31" s="58"/>
      <c r="E31" s="4" t="s">
        <v>11</v>
      </c>
      <c r="F31" s="8">
        <v>5.62</v>
      </c>
      <c r="G31" s="8">
        <v>2.7</v>
      </c>
    </row>
    <row r="32" spans="2:7" ht="17.100000000000001" customHeight="1" x14ac:dyDescent="0.15">
      <c r="B32" s="3">
        <v>12</v>
      </c>
      <c r="C32" s="58"/>
      <c r="D32" s="58"/>
      <c r="E32" s="4" t="s">
        <v>12</v>
      </c>
      <c r="F32" s="8">
        <v>29.5</v>
      </c>
      <c r="G32" s="8">
        <v>14.3</v>
      </c>
    </row>
    <row r="33" spans="2:7" ht="17.100000000000001" customHeight="1" x14ac:dyDescent="0.15">
      <c r="B33" s="3">
        <v>13</v>
      </c>
      <c r="C33" s="58"/>
      <c r="D33" s="58"/>
      <c r="E33" s="4" t="s">
        <v>13</v>
      </c>
      <c r="F33" s="8">
        <v>7.1</v>
      </c>
      <c r="G33" s="8">
        <v>3.4</v>
      </c>
    </row>
    <row r="34" spans="2:7" ht="17.100000000000001" customHeight="1" x14ac:dyDescent="0.15">
      <c r="B34" s="3">
        <v>14</v>
      </c>
      <c r="C34" s="58"/>
      <c r="D34" s="47" t="s">
        <v>2</v>
      </c>
      <c r="E34" s="47"/>
      <c r="F34" s="8">
        <v>1.02</v>
      </c>
      <c r="G34" s="8">
        <v>0.5</v>
      </c>
    </row>
    <row r="35" spans="2:7" ht="17.100000000000001" customHeight="1" x14ac:dyDescent="0.15">
      <c r="B35" s="3">
        <v>15</v>
      </c>
      <c r="C35" s="58"/>
      <c r="D35" s="47" t="s">
        <v>14</v>
      </c>
      <c r="E35" s="47"/>
      <c r="F35" s="8">
        <v>0</v>
      </c>
      <c r="G35" s="8">
        <v>0</v>
      </c>
    </row>
    <row r="36" spans="2:7" ht="17.100000000000001" customHeight="1" x14ac:dyDescent="0.15">
      <c r="B36" s="3">
        <v>16</v>
      </c>
      <c r="C36" s="58"/>
      <c r="D36" s="47" t="s">
        <v>15</v>
      </c>
      <c r="E36" s="47"/>
      <c r="F36" s="8">
        <v>15.64</v>
      </c>
      <c r="G36" s="8">
        <v>7.6</v>
      </c>
    </row>
    <row r="37" spans="2:7" ht="17.100000000000001" customHeight="1" x14ac:dyDescent="0.15">
      <c r="B37" s="3">
        <v>17</v>
      </c>
      <c r="C37" s="58" t="s">
        <v>30</v>
      </c>
      <c r="D37" s="47" t="s">
        <v>4</v>
      </c>
      <c r="E37" s="47"/>
      <c r="F37" s="8">
        <v>0.02</v>
      </c>
      <c r="G37" s="8">
        <v>0</v>
      </c>
    </row>
    <row r="38" spans="2:7" ht="17.100000000000001" customHeight="1" x14ac:dyDescent="0.15">
      <c r="B38" s="3">
        <v>18</v>
      </c>
      <c r="C38" s="58"/>
      <c r="D38" s="47" t="s">
        <v>3</v>
      </c>
      <c r="E38" s="47"/>
      <c r="F38" s="8">
        <v>0.12</v>
      </c>
      <c r="G38" s="8">
        <v>0.1</v>
      </c>
    </row>
    <row r="39" spans="2:7" ht="17.100000000000001" customHeight="1" x14ac:dyDescent="0.15">
      <c r="B39" s="3">
        <v>19</v>
      </c>
      <c r="C39" s="58"/>
      <c r="D39" s="47" t="s">
        <v>16</v>
      </c>
      <c r="E39" s="47"/>
      <c r="F39" s="8">
        <v>0.64</v>
      </c>
      <c r="G39" s="8">
        <v>0.3</v>
      </c>
    </row>
    <row r="40" spans="2:7" ht="17.100000000000001" customHeight="1" x14ac:dyDescent="0.15">
      <c r="B40" s="3">
        <v>20</v>
      </c>
      <c r="C40" s="104" t="s">
        <v>17</v>
      </c>
      <c r="D40" s="105"/>
      <c r="E40" s="106"/>
      <c r="F40" s="8">
        <v>0.22</v>
      </c>
      <c r="G40" s="8">
        <v>0.1</v>
      </c>
    </row>
    <row r="41" spans="2:7" ht="17.100000000000001" customHeight="1" x14ac:dyDescent="0.15">
      <c r="B41" s="3">
        <v>21</v>
      </c>
      <c r="C41" s="104" t="s">
        <v>18</v>
      </c>
      <c r="D41" s="105"/>
      <c r="E41" s="106"/>
      <c r="F41" s="8">
        <v>4.9399999999999995</v>
      </c>
      <c r="G41" s="8">
        <v>2.4</v>
      </c>
    </row>
    <row r="42" spans="2:7" ht="17.100000000000001" customHeight="1" x14ac:dyDescent="0.15">
      <c r="B42" s="3">
        <v>22</v>
      </c>
      <c r="C42" s="104" t="s">
        <v>19</v>
      </c>
      <c r="D42" s="105"/>
      <c r="E42" s="106"/>
      <c r="F42" s="8">
        <v>1.92</v>
      </c>
      <c r="G42" s="8">
        <v>0.9</v>
      </c>
    </row>
    <row r="43" spans="2:7" ht="17.100000000000001" customHeight="1" x14ac:dyDescent="0.15">
      <c r="B43" s="107" t="s">
        <v>0</v>
      </c>
      <c r="C43" s="108"/>
      <c r="D43" s="108"/>
      <c r="E43" s="109"/>
      <c r="F43" s="8">
        <v>206.43999999999997</v>
      </c>
      <c r="G43" s="8">
        <v>100</v>
      </c>
    </row>
    <row r="44" spans="2:7" ht="17.100000000000001" customHeight="1" x14ac:dyDescent="0.15">
      <c r="B44" s="9" t="s">
        <v>43</v>
      </c>
      <c r="C44" s="10"/>
      <c r="D44" s="10"/>
      <c r="E44" s="10"/>
      <c r="F44" s="10"/>
      <c r="G44" s="17"/>
    </row>
    <row r="45" spans="2:7" ht="17.100000000000001" customHeight="1" x14ac:dyDescent="0.15">
      <c r="B45" s="12"/>
      <c r="C45" s="6" t="s">
        <v>49</v>
      </c>
      <c r="G45" s="13"/>
    </row>
    <row r="46" spans="2:7" ht="17.100000000000001" customHeight="1" x14ac:dyDescent="0.15">
      <c r="B46" s="14"/>
      <c r="C46" s="15"/>
      <c r="D46" s="15"/>
      <c r="E46" s="15"/>
      <c r="F46" s="15"/>
      <c r="G46" s="16"/>
    </row>
  </sheetData>
  <mergeCells count="31">
    <mergeCell ref="F1:G1"/>
    <mergeCell ref="F2:G2"/>
    <mergeCell ref="D3:E4"/>
    <mergeCell ref="B7:D7"/>
    <mergeCell ref="B14:C14"/>
    <mergeCell ref="D14:G14"/>
    <mergeCell ref="B15:C15"/>
    <mergeCell ref="D15:G15"/>
    <mergeCell ref="B16:C16"/>
    <mergeCell ref="D16:G16"/>
    <mergeCell ref="B17:C17"/>
    <mergeCell ref="D17:G17"/>
    <mergeCell ref="B18:C18"/>
    <mergeCell ref="D18:G18"/>
    <mergeCell ref="C21:C36"/>
    <mergeCell ref="D21:D24"/>
    <mergeCell ref="D25:D26"/>
    <mergeCell ref="D27:D28"/>
    <mergeCell ref="D29:E29"/>
    <mergeCell ref="D30:D33"/>
    <mergeCell ref="D34:E34"/>
    <mergeCell ref="D35:E35"/>
    <mergeCell ref="C41:E41"/>
    <mergeCell ref="C42:E42"/>
    <mergeCell ref="B43:E43"/>
    <mergeCell ref="D36:E36"/>
    <mergeCell ref="C37:C39"/>
    <mergeCell ref="D37:E37"/>
    <mergeCell ref="D38:E38"/>
    <mergeCell ref="D39:E39"/>
    <mergeCell ref="C40:E40"/>
  </mergeCells>
  <phoneticPr fontId="1"/>
  <pageMargins left="0.23622047244094491" right="0.23622047244094491" top="0.7480314960629921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まとめ</vt:lpstr>
      <vt:lpstr>報告書（青森市_生活系）</vt:lpstr>
      <vt:lpstr>報告書（青森市_事業系）</vt:lpstr>
      <vt:lpstr>報告書（八戸市_生活系）</vt:lpstr>
      <vt:lpstr>報告書（八戸市_事業系）</vt:lpstr>
      <vt:lpstr>まとめ!Print_Area</vt:lpstr>
      <vt:lpstr>'報告書（青森市_事業系）'!Print_Area</vt:lpstr>
      <vt:lpstr>'報告書（青森市_生活系）'!Print_Area</vt:lpstr>
      <vt:lpstr>'報告書（八戸市_事業系）'!Print_Area</vt:lpstr>
      <vt:lpstr>'報告書（八戸市_生活系）'!Print_Area</vt:lpstr>
    </vt:vector>
  </TitlesOfParts>
  <Company>産公研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dc:creator>
  <cp:lastModifiedBy>201op</cp:lastModifiedBy>
  <cp:lastPrinted>2025-03-20T22:15:16Z</cp:lastPrinted>
  <dcterms:created xsi:type="dcterms:W3CDTF">2002-05-07T07:52:18Z</dcterms:created>
  <dcterms:modified xsi:type="dcterms:W3CDTF">2026-01-09T08:17:27Z</dcterms:modified>
</cp:coreProperties>
</file>