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UKATSU\share\地福共有\★★社会福祉法人・施設等\01_社会福祉法人・施設\00_健康福祉関係施設名簿\R6施設名簿\03_公表\ホームページ掲載データ（R6.11.21更新）\"/>
    </mc:Choice>
  </mc:AlternateContent>
  <xr:revisionPtr revIDLastSave="0" documentId="13_ncr:1_{CED42A1E-4738-4C37-8E2A-46A943254269}" xr6:coauthVersionLast="47" xr6:coauthVersionMax="47" xr10:uidLastSave="{00000000-0000-0000-0000-000000000000}"/>
  <bookViews>
    <workbookView xWindow="20370" yWindow="-4710" windowWidth="29040" windowHeight="15840" xr2:uid="{00000000-000D-0000-FFFF-FFFF00000000}"/>
  </bookViews>
  <sheets>
    <sheet name="表紙" sheetId="39" r:id="rId1"/>
    <sheet name="目次" sheetId="40" r:id="rId2"/>
    <sheet name="総括表" sheetId="38" r:id="rId3"/>
    <sheet name="健康福祉施設名簿" sheetId="37" r:id="rId4"/>
    <sheet name="（参考）幼稚園名簿" sheetId="47" r:id="rId5"/>
    <sheet name="Sheet5" sheetId="46" state="hidden" r:id="rId6"/>
    <sheet name="Sheet4" sheetId="45" state="hidden" r:id="rId7"/>
    <sheet name="Sheet3" sheetId="44" state="hidden" r:id="rId8"/>
    <sheet name="Sheet1" sheetId="41" state="hidden" r:id="rId9"/>
    <sheet name="Sheet2" sheetId="43" state="hidden" r:id="rId10"/>
  </sheets>
  <externalReferences>
    <externalReference r:id="rId11"/>
    <externalReference r:id="rId12"/>
  </externalReferences>
  <definedNames>
    <definedName name="_３_知的障害児_者_親子指導施設">#REF!</definedName>
    <definedName name="_９_進行性筋萎縮症児施設等">#REF!</definedName>
    <definedName name="_xlnm._FilterDatabase" localSheetId="3" hidden="1">健康福祉施設名簿!$A$4:$P$1851</definedName>
    <definedName name="_xlnm.Print_Area" localSheetId="3">健康福祉施設名簿!$C$1:$P$1851</definedName>
    <definedName name="_xlnm.Print_Area" localSheetId="2">総括表!$A$1:$AI$45</definedName>
    <definedName name="_xlnm.Print_Area" localSheetId="0">表紙!$A$1:$F$35</definedName>
    <definedName name="_xlnm.Print_Area" localSheetId="1">目次!$A$1:$H$24</definedName>
    <definedName name="_xlnm.Print_Titles" localSheetId="4">'（参考）幼稚園名簿'!$1:$1</definedName>
    <definedName name="_xlnm.Print_Titles" localSheetId="3">健康福祉施設名簿!$1:$5</definedName>
    <definedName name="_xlnm.Print_Titles" localSheetId="2">総括表!$A:$C</definedName>
    <definedName name="デイサービスセンター" localSheetId="9">#REF!</definedName>
    <definedName name="デイサービスセンター" localSheetId="3">#REF!</definedName>
    <definedName name="デイサービスセンター" localSheetId="2">'[1]6(3)(4)'!#REF!</definedName>
    <definedName name="デイサービスセンター" localSheetId="0">'[2]6(3)(4)'!#REF!</definedName>
    <definedName name="デイサービスセンター" localSheetId="1">'[2]6(3)(4)'!#REF!</definedName>
    <definedName name="デイサービスセンター">#REF!</definedName>
    <definedName name="医師学校">#REF!</definedName>
    <definedName name="栄養士養成施設">#REF!</definedName>
    <definedName name="介護福祉士指定養成施設">#REF!</definedName>
    <definedName name="介護老人保健施設">#REF!</definedName>
    <definedName name="看護師等学校・養成所">#REF!</definedName>
    <definedName name="管理栄養士養成施設">#REF!</definedName>
    <definedName name="関係行政機関">#REF!</definedName>
    <definedName name="軽費老人ホーム_Ａ型">#REF!</definedName>
    <definedName name="軽費老人ホーム_ケアハウス">#REF!</definedName>
    <definedName name="言語聴覚士指定養成施設">#REF!</definedName>
    <definedName name="在宅介護支援センター">#REF!</definedName>
    <definedName name="作業療法士指定養成施設">#REF!</definedName>
    <definedName name="市町村保健センター">#REF!</definedName>
    <definedName name="施設入所支援">#REF!</definedName>
    <definedName name="肢体不自由児施設">#REF!</definedName>
    <definedName name="視聴覚障害者情報提供施設">#REF!</definedName>
    <definedName name="歯科衛生士・歯科技工士指定養成施設">#REF!</definedName>
    <definedName name="児童デイサービス">#REF!</definedName>
    <definedName name="児童家庭支援センター">#REF!</definedName>
    <definedName name="児童館">#REF!</definedName>
    <definedName name="児童自立支援施設">#REF!</definedName>
    <definedName name="児童養護施設">#REF!</definedName>
    <definedName name="社会福祉法人">#REF!</definedName>
    <definedName name="重症心身障害児施設等">#REF!</definedName>
    <definedName name="助産施設">#REF!</definedName>
    <definedName name="小規模通所授産施設">#REF!</definedName>
    <definedName name="障害者共同生活援助・共同生活介護事業_グループホーム・ケアホーム">#REF!</definedName>
    <definedName name="障害者更生センター">#REF!</definedName>
    <definedName name="障害者自立支援法関連施設_旧法身体障害者更生援護施設">#REF!</definedName>
    <definedName name="障害者自立支援法関連施設_旧法知的障害者援護施設">#REF!</definedName>
    <definedName name="障害福祉サービス事業">#REF!</definedName>
    <definedName name="情緒障害児短期治療施設">#REF!</definedName>
    <definedName name="診療放射線技師指定学校">#REF!</definedName>
    <definedName name="身体障害者更生施設" localSheetId="9">#REF!</definedName>
    <definedName name="身体障害者更生施設" localSheetId="3">#REF!</definedName>
    <definedName name="身体障害者更生施設" localSheetId="2">'[1]3'!#REF!</definedName>
    <definedName name="身体障害者更生施設" localSheetId="0">'[2]3'!#REF!</definedName>
    <definedName name="身体障害者更生施設" localSheetId="1">'[2]3'!#REF!</definedName>
    <definedName name="身体障害者更生施設">#REF!</definedName>
    <definedName name="身体障害者授産施設" localSheetId="9">#REF!</definedName>
    <definedName name="身体障害者授産施設" localSheetId="3">#REF!</definedName>
    <definedName name="身体障害者授産施設" localSheetId="2">'[1]3'!#REF!</definedName>
    <definedName name="身体障害者授産施設" localSheetId="0">'[2]3'!#REF!</definedName>
    <definedName name="身体障害者授産施設" localSheetId="1">'[2]3'!#REF!</definedName>
    <definedName name="身体障害者授産施設">#REF!</definedName>
    <definedName name="身体障害者通所授産施設">#REF!</definedName>
    <definedName name="身体障害者福祉センター">#REF!</definedName>
    <definedName name="身体障害者福祉法関連施設">#REF!</definedName>
    <definedName name="身体障害者療護施設" localSheetId="9">#REF!</definedName>
    <definedName name="身体障害者療護施設" localSheetId="3">#REF!</definedName>
    <definedName name="身体障害者療護施設" localSheetId="2">'[1]3'!#REF!</definedName>
    <definedName name="身体障害者療護施設" localSheetId="0">'[2]3'!#REF!</definedName>
    <definedName name="身体障害者療護施設" localSheetId="1">'[2]3'!#REF!</definedName>
    <definedName name="身体障害者療護施設">#REF!</definedName>
    <definedName name="進行性筋萎縮症児施設等">#REF!</definedName>
    <definedName name="生活介護_自立訓練_就労移行支援_就労継続支援">#REF!</definedName>
    <definedName name="生活支援ハウス_高齢者生活福祉センター">#REF!</definedName>
    <definedName name="生活保護施設_救護施設">#REF!</definedName>
    <definedName name="精神障害者社会復帰施設">#REF!</definedName>
    <definedName name="精神障害者授産施設_通所">#REF!</definedName>
    <definedName name="精神障害者授産施設_入所">#REF!</definedName>
    <definedName name="精神障害者生活訓練施設">#REF!</definedName>
    <definedName name="精神障害者福祉ホーム">#REF!</definedName>
    <definedName name="青森県立保健大学">#REF!</definedName>
    <definedName name="設置_主体_種類">#REF!</definedName>
    <definedName name="相談支援">#REF!</definedName>
    <definedName name="知的障害児_者_親子指導施設">#REF!</definedName>
    <definedName name="知的障害児施設">#REF!</definedName>
    <definedName name="知的障害児通園施設" localSheetId="9">#REF!</definedName>
    <definedName name="知的障害児通園施設" localSheetId="3">#REF!</definedName>
    <definedName name="知的障害児通園施設" localSheetId="2">'[1]1(3)～(13)'!#REF!</definedName>
    <definedName name="知的障害児通園施設" localSheetId="0">'[2]1(3)～(13)'!#REF!</definedName>
    <definedName name="知的障害児通園施設" localSheetId="1">'[2]1(3)～(13)'!#REF!</definedName>
    <definedName name="知的障害児通園施設">#REF!</definedName>
    <definedName name="知的障害者更生施設">#REF!</definedName>
    <definedName name="知的障害者授産施設">#REF!</definedName>
    <definedName name="知的障害者通勤寮" localSheetId="9">#REF!</definedName>
    <definedName name="知的障害者通勤寮" localSheetId="3">#REF!</definedName>
    <definedName name="知的障害者通勤寮" localSheetId="1">#REF!</definedName>
    <definedName name="知的障害者通勤寮">#REF!</definedName>
    <definedName name="地域福祉センター">#REF!</definedName>
    <definedName name="地域包括支援センター">#REF!</definedName>
    <definedName name="特別養護老人ホーム">#REF!</definedName>
    <definedName name="乳児院">#REF!</definedName>
    <definedName name="認知症高齢者グループホーム">#REF!</definedName>
    <definedName name="病院">#REF!</definedName>
    <definedName name="福祉ホーム">#REF!</definedName>
    <definedName name="福法">#REF!</definedName>
    <definedName name="保育士を養成する施設">#REF!</definedName>
    <definedName name="保育所" localSheetId="3">健康福祉施設名簿!$F$6:$P$188</definedName>
    <definedName name="保育所">#REF!</definedName>
    <definedName name="母子生活支援施設">#REF!</definedName>
    <definedName name="訪問看護ステーション">#REF!</definedName>
    <definedName name="薬剤師指定学校">#REF!</definedName>
    <definedName name="有料老人ホーム" localSheetId="9">#REF!</definedName>
    <definedName name="有料老人ホーム" localSheetId="3">#REF!</definedName>
    <definedName name="有料老人ホーム" localSheetId="2">'[1]6(3)(4)'!#REF!</definedName>
    <definedName name="有料老人ホーム" localSheetId="0">'[2]6(3)(4)'!#REF!</definedName>
    <definedName name="有料老人ホーム" localSheetId="1">'[2]6(3)(4)'!#REF!</definedName>
    <definedName name="有料老人ホーム">#REF!</definedName>
    <definedName name="養護老人ホーム">#REF!</definedName>
    <definedName name="理学療法士指定学校">#REF!</definedName>
    <definedName name="療養介護">#REF!</definedName>
    <definedName name="臨床検査技師指定学校">#REF!</definedName>
    <definedName name="老人憩いの家">#REF!</definedName>
    <definedName name="老人短期入所施設" localSheetId="9">#REF!</definedName>
    <definedName name="老人短期入所施設" localSheetId="3">#REF!</definedName>
    <definedName name="老人短期入所施設" localSheetId="2">'[1]6(3)(4)'!#REF!</definedName>
    <definedName name="老人短期入所施設" localSheetId="0">'[2]6(3)(4)'!#REF!</definedName>
    <definedName name="老人短期入所施設" localSheetId="1">'[2]6(3)(4)'!#REF!</definedName>
    <definedName name="老人短期入所施設">#REF!</definedName>
    <definedName name="老人福祉センタ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37" l="1"/>
  <c r="N613" i="37"/>
  <c r="G1" i="37"/>
  <c r="N602" i="37"/>
  <c r="N601" i="37"/>
  <c r="N600" i="37"/>
  <c r="N588" i="37"/>
  <c r="N587" i="37"/>
  <c r="N586" i="37"/>
  <c r="N576" i="37"/>
  <c r="N575" i="37"/>
  <c r="N571" i="37"/>
  <c r="N553" i="37"/>
  <c r="N549" i="37"/>
  <c r="N548" i="37"/>
  <c r="N547" i="37"/>
  <c r="N544" i="37"/>
  <c r="N543" i="37"/>
  <c r="N531" i="37"/>
  <c r="N530" i="37"/>
  <c r="N529" i="37"/>
  <c r="N492" i="37"/>
  <c r="N491" i="37"/>
  <c r="N486" i="37"/>
  <c r="N484" i="37"/>
  <c r="N483" i="37"/>
  <c r="N461" i="37"/>
  <c r="N458" i="37"/>
  <c r="N448" i="37"/>
  <c r="N442" i="37"/>
  <c r="N440" i="37"/>
  <c r="N434" i="37"/>
  <c r="N433" i="37"/>
  <c r="N432" i="37"/>
  <c r="N431" i="37"/>
  <c r="N430" i="37"/>
  <c r="N429" i="37"/>
  <c r="N427" i="37"/>
  <c r="N426" i="37"/>
  <c r="N425" i="37"/>
  <c r="N424" i="37"/>
  <c r="N422" i="37"/>
  <c r="N421" i="37"/>
  <c r="N405" i="37"/>
  <c r="N404" i="37"/>
  <c r="N388" i="37"/>
  <c r="N378" i="37"/>
  <c r="N354" i="37"/>
  <c r="N349" i="37"/>
  <c r="N614" i="37"/>
  <c r="N612" i="37"/>
  <c r="N606" i="37"/>
  <c r="N605" i="37"/>
  <c r="N598" i="37"/>
  <c r="N596" i="37"/>
  <c r="N594" i="37"/>
  <c r="N593" i="37"/>
  <c r="N540" i="37"/>
  <c r="T540" i="37"/>
  <c r="T549" i="37" l="1"/>
  <c r="T548" i="37"/>
  <c r="T547" i="37"/>
  <c r="T545" i="37"/>
  <c r="N545" i="37"/>
  <c r="T541" i="37"/>
  <c r="N541" i="37"/>
  <c r="N1210" i="37"/>
  <c r="N1208" i="37"/>
  <c r="Z1198" i="37"/>
  <c r="Z1136" i="37"/>
  <c r="N1136" i="37"/>
  <c r="N488" i="37" l="1"/>
  <c r="N489" i="37"/>
  <c r="T474" i="37" l="1"/>
  <c r="N474" i="37"/>
  <c r="T472" i="37"/>
  <c r="N472" i="37"/>
  <c r="T471" i="37"/>
  <c r="N471" i="37"/>
  <c r="T469" i="37"/>
  <c r="N469" i="37"/>
  <c r="T468" i="37"/>
  <c r="N468" i="37"/>
  <c r="T467" i="37"/>
  <c r="N467" i="37"/>
  <c r="T546" i="37"/>
  <c r="N546" i="37"/>
  <c r="T581" i="37" l="1"/>
  <c r="N581" i="37"/>
  <c r="T580" i="37"/>
  <c r="N580" i="37"/>
  <c r="T579" i="37"/>
  <c r="N579" i="37"/>
  <c r="T566" i="37"/>
  <c r="N566" i="37"/>
  <c r="T565" i="37"/>
  <c r="N565" i="37"/>
  <c r="T564" i="37"/>
  <c r="N564" i="37"/>
  <c r="T358" i="37"/>
  <c r="N358" i="37"/>
  <c r="T357" i="37"/>
  <c r="N357" i="37"/>
  <c r="T356" i="37"/>
  <c r="N356" i="37"/>
  <c r="T355" i="37"/>
  <c r="N355" i="37"/>
  <c r="T353" i="37"/>
  <c r="N353" i="37"/>
  <c r="T351" i="37"/>
  <c r="N351" i="37"/>
  <c r="T348" i="37"/>
  <c r="N348" i="37"/>
  <c r="T347" i="37"/>
  <c r="N347" i="37"/>
  <c r="T346" i="37"/>
  <c r="N346" i="37"/>
  <c r="T345" i="37"/>
  <c r="N345" i="37"/>
  <c r="T344" i="37"/>
  <c r="N344" i="37"/>
  <c r="T343" i="37"/>
  <c r="N343" i="37"/>
  <c r="T342" i="37"/>
  <c r="N342" i="37"/>
  <c r="T341" i="37"/>
  <c r="N341" i="37"/>
  <c r="T338" i="37"/>
  <c r="N338" i="37"/>
  <c r="T542" i="37"/>
  <c r="N542" i="37"/>
  <c r="T563" i="37" l="1"/>
  <c r="N563" i="37"/>
  <c r="T560" i="37"/>
  <c r="N560" i="37"/>
  <c r="T559" i="37"/>
  <c r="N559" i="37"/>
  <c r="T558" i="37"/>
  <c r="N558" i="37"/>
  <c r="T556" i="37"/>
  <c r="N556" i="37"/>
  <c r="T555" i="37"/>
  <c r="N555" i="37"/>
  <c r="T554" i="37"/>
  <c r="N554" i="37"/>
  <c r="T329" i="37"/>
  <c r="N329" i="37"/>
  <c r="T323" i="37"/>
  <c r="N323" i="37"/>
  <c r="T319" i="37"/>
  <c r="N319" i="37"/>
  <c r="T312" i="37"/>
  <c r="N312" i="37"/>
  <c r="T302" i="37"/>
  <c r="N302" i="37"/>
  <c r="N500" i="37" l="1"/>
  <c r="D39" i="41" l="1"/>
  <c r="F39" i="41"/>
  <c r="F39" i="43"/>
  <c r="I29" i="38"/>
  <c r="T29" i="38"/>
  <c r="N525" i="37" l="1"/>
  <c r="N499" i="37" l="1"/>
  <c r="N498" i="37"/>
  <c r="N359" i="37"/>
  <c r="N518" i="37" l="1"/>
  <c r="N505" i="37" l="1"/>
  <c r="N465" i="37" l="1"/>
  <c r="N454" i="37" l="1"/>
  <c r="N597" i="37" l="1"/>
  <c r="N423" i="37"/>
  <c r="H32" i="38" l="1"/>
  <c r="P32" i="38"/>
  <c r="F32" i="38"/>
  <c r="AH14" i="38" l="1"/>
  <c r="AF14" i="38"/>
  <c r="AD14" i="38"/>
  <c r="AB14" i="38"/>
  <c r="Z14" i="38"/>
  <c r="X14" i="38"/>
  <c r="V14" i="38"/>
  <c r="T14" i="38"/>
  <c r="R14" i="38"/>
  <c r="P14" i="38"/>
  <c r="N14" i="38"/>
  <c r="L14" i="38"/>
  <c r="J14" i="38"/>
  <c r="H14" i="38"/>
  <c r="F14" i="38"/>
  <c r="AJ17" i="43"/>
  <c r="AH17" i="43"/>
  <c r="AF17" i="43"/>
  <c r="AD17" i="43"/>
  <c r="AB17" i="43"/>
  <c r="Z17" i="43"/>
  <c r="X17" i="43"/>
  <c r="L17" i="41"/>
  <c r="J17" i="41"/>
  <c r="H17" i="41"/>
  <c r="F17" i="41"/>
  <c r="D17" i="41"/>
  <c r="B17" i="41"/>
  <c r="T303" i="37" l="1"/>
  <c r="T304" i="37"/>
  <c r="T305" i="37"/>
  <c r="T306" i="37"/>
  <c r="T307" i="37"/>
  <c r="T308" i="37"/>
  <c r="T309" i="37"/>
  <c r="T310" i="37"/>
  <c r="T311" i="37"/>
  <c r="T313" i="37"/>
  <c r="T314" i="37"/>
  <c r="T315" i="37"/>
  <c r="T316" i="37"/>
  <c r="T317" i="37"/>
  <c r="T318" i="37"/>
  <c r="T320" i="37"/>
  <c r="T321" i="37"/>
  <c r="T322" i="37"/>
  <c r="T324" i="37"/>
  <c r="T325" i="37"/>
  <c r="T326" i="37"/>
  <c r="T327" i="37"/>
  <c r="T328" i="37"/>
  <c r="T330" i="37"/>
  <c r="T331" i="37"/>
  <c r="T332" i="37"/>
  <c r="T333" i="37"/>
  <c r="T334" i="37"/>
  <c r="T335" i="37"/>
  <c r="T336" i="37"/>
  <c r="T337" i="37"/>
  <c r="T339" i="37"/>
  <c r="T340" i="37"/>
  <c r="T349" i="37"/>
  <c r="T350" i="37"/>
  <c r="T352" i="37"/>
  <c r="T354" i="37"/>
  <c r="T359" i="37"/>
  <c r="T360" i="37"/>
  <c r="T361" i="37"/>
  <c r="T362" i="37"/>
  <c r="T363" i="37"/>
  <c r="T364" i="37"/>
  <c r="T365" i="37"/>
  <c r="T366" i="37"/>
  <c r="T367" i="37"/>
  <c r="T368" i="37"/>
  <c r="T369" i="37"/>
  <c r="T370" i="37"/>
  <c r="T371" i="37"/>
  <c r="T372" i="37"/>
  <c r="T373" i="37"/>
  <c r="T374" i="37"/>
  <c r="T375" i="37"/>
  <c r="T376" i="37"/>
  <c r="T377" i="37"/>
  <c r="T379" i="37"/>
  <c r="T380" i="37"/>
  <c r="T381" i="37"/>
  <c r="T382" i="37"/>
  <c r="T384" i="37"/>
  <c r="T385" i="37"/>
  <c r="T386" i="37"/>
  <c r="T387" i="37"/>
  <c r="T389" i="37"/>
  <c r="T390" i="37"/>
  <c r="T391" i="37"/>
  <c r="T393" i="37"/>
  <c r="T394" i="37"/>
  <c r="T396" i="37"/>
  <c r="T397" i="37"/>
  <c r="T398" i="37"/>
  <c r="T399" i="37"/>
  <c r="T400" i="37"/>
  <c r="T401" i="37"/>
  <c r="T402" i="37"/>
  <c r="T403" i="37"/>
  <c r="T406" i="37"/>
  <c r="T407" i="37"/>
  <c r="T408" i="37"/>
  <c r="T409" i="37"/>
  <c r="T410" i="37"/>
  <c r="T412" i="37"/>
  <c r="T413" i="37"/>
  <c r="T414" i="37"/>
  <c r="T415" i="37"/>
  <c r="T416" i="37"/>
  <c r="T417" i="37"/>
  <c r="T418" i="37"/>
  <c r="T419" i="37"/>
  <c r="T420" i="37"/>
  <c r="T421" i="37"/>
  <c r="T423" i="37"/>
  <c r="T428" i="37"/>
  <c r="T435" i="37"/>
  <c r="T436" i="37"/>
  <c r="T437" i="37"/>
  <c r="T438" i="37"/>
  <c r="T439" i="37"/>
  <c r="T440" i="37"/>
  <c r="T441" i="37"/>
  <c r="T442" i="37"/>
  <c r="T443" i="37"/>
  <c r="T444" i="37"/>
  <c r="T445" i="37"/>
  <c r="T446" i="37"/>
  <c r="T447" i="37"/>
  <c r="T448" i="37"/>
  <c r="T449" i="37"/>
  <c r="T450" i="37"/>
  <c r="T451" i="37"/>
  <c r="T452" i="37"/>
  <c r="T453" i="37"/>
  <c r="T454" i="37"/>
  <c r="T456" i="37"/>
  <c r="T457" i="37"/>
  <c r="T458" i="37"/>
  <c r="T459" i="37"/>
  <c r="T460" i="37"/>
  <c r="T462" i="37"/>
  <c r="T463" i="37"/>
  <c r="T465" i="37"/>
  <c r="T466" i="37"/>
  <c r="T470" i="37"/>
  <c r="T473" i="37"/>
  <c r="T475" i="37"/>
  <c r="T476" i="37"/>
  <c r="T477" i="37"/>
  <c r="T478" i="37"/>
  <c r="T479" i="37"/>
  <c r="T481" i="37"/>
  <c r="T482" i="37"/>
  <c r="T485" i="37"/>
  <c r="T486" i="37"/>
  <c r="T487" i="37"/>
  <c r="T488" i="37"/>
  <c r="T489" i="37"/>
  <c r="T490" i="37"/>
  <c r="T493" i="37"/>
  <c r="T494" i="37"/>
  <c r="T495" i="37"/>
  <c r="T496" i="37"/>
  <c r="T497" i="37"/>
  <c r="T498" i="37"/>
  <c r="T499" i="37"/>
  <c r="T500" i="37"/>
  <c r="T501" i="37"/>
  <c r="T502" i="37"/>
  <c r="T503" i="37"/>
  <c r="T504" i="37"/>
  <c r="T505" i="37"/>
  <c r="T506" i="37"/>
  <c r="T507" i="37"/>
  <c r="T508" i="37"/>
  <c r="T509" i="37"/>
  <c r="T510" i="37"/>
  <c r="T511" i="37"/>
  <c r="T512" i="37"/>
  <c r="T513" i="37"/>
  <c r="T514" i="37"/>
  <c r="T515" i="37"/>
  <c r="T516" i="37"/>
  <c r="T517" i="37"/>
  <c r="T518" i="37"/>
  <c r="T519" i="37"/>
  <c r="T520" i="37"/>
  <c r="T521" i="37"/>
  <c r="T522" i="37"/>
  <c r="T523" i="37"/>
  <c r="T524" i="37"/>
  <c r="T525" i="37"/>
  <c r="T527" i="37"/>
  <c r="T528" i="37"/>
  <c r="T532" i="37"/>
  <c r="T533" i="37"/>
  <c r="T534" i="37"/>
  <c r="T535" i="37"/>
  <c r="T536" i="37"/>
  <c r="T537" i="37"/>
  <c r="T538" i="37"/>
  <c r="T539" i="37"/>
  <c r="T550" i="37"/>
  <c r="T552" i="37"/>
  <c r="T557" i="37"/>
  <c r="T561" i="37"/>
  <c r="T562" i="37"/>
  <c r="T567" i="37"/>
  <c r="T569" i="37"/>
  <c r="T570" i="37"/>
  <c r="T571" i="37"/>
  <c r="T572" i="37"/>
  <c r="T573" i="37"/>
  <c r="T574" i="37"/>
  <c r="T577" i="37"/>
  <c r="T578" i="37"/>
  <c r="T582" i="37"/>
  <c r="T583" i="37"/>
  <c r="T584" i="37"/>
  <c r="T585" i="37"/>
  <c r="T589" i="37"/>
  <c r="T590" i="37"/>
  <c r="T591" i="37"/>
  <c r="T592" i="37"/>
  <c r="T594" i="37"/>
  <c r="T595" i="37"/>
  <c r="T597" i="37"/>
  <c r="T599" i="37"/>
  <c r="T600" i="37"/>
  <c r="T603" i="37"/>
  <c r="T604" i="37"/>
  <c r="T607" i="37"/>
  <c r="T608" i="37"/>
  <c r="T609" i="37"/>
  <c r="T610" i="37"/>
  <c r="T611" i="37"/>
  <c r="T301" i="37"/>
  <c r="V40" i="38" l="1"/>
  <c r="AH40" i="38"/>
  <c r="AF40" i="38"/>
  <c r="AD40" i="38"/>
  <c r="AB40" i="38"/>
  <c r="Z40" i="38"/>
  <c r="X40" i="38"/>
  <c r="T40" i="38"/>
  <c r="R40" i="38"/>
  <c r="P40" i="38"/>
  <c r="V7" i="38"/>
  <c r="AL7" i="38"/>
  <c r="Z1190" i="37"/>
  <c r="Z1191" i="37"/>
  <c r="Z1192" i="37"/>
  <c r="Z1193" i="37"/>
  <c r="Z1194" i="37"/>
  <c r="Z1195" i="37"/>
  <c r="Z1196" i="37"/>
  <c r="Z1197" i="37"/>
  <c r="Z1199" i="37"/>
  <c r="Z1200" i="37"/>
  <c r="Z1201" i="37"/>
  <c r="Z1202" i="37"/>
  <c r="Z1203" i="37"/>
  <c r="Z1204" i="37"/>
  <c r="Z1205" i="37"/>
  <c r="Z1206" i="37"/>
  <c r="Z1207" i="37"/>
  <c r="Z1209" i="37"/>
  <c r="Z1163" i="37"/>
  <c r="Z1164" i="37"/>
  <c r="Z1165" i="37"/>
  <c r="Z1166" i="37"/>
  <c r="Z1167" i="37"/>
  <c r="Z1168" i="37"/>
  <c r="Z1169" i="37"/>
  <c r="Z1170" i="37"/>
  <c r="Z1171" i="37"/>
  <c r="Z1172" i="37"/>
  <c r="Z1173" i="37"/>
  <c r="Z1174" i="37"/>
  <c r="Z1175" i="37"/>
  <c r="Z1176" i="37"/>
  <c r="Z1177" i="37"/>
  <c r="Z1178" i="37"/>
  <c r="Z1179" i="37"/>
  <c r="Z1180" i="37"/>
  <c r="Z1181" i="37"/>
  <c r="Z1182" i="37"/>
  <c r="Z1183" i="37"/>
  <c r="Z1184" i="37"/>
  <c r="Z1185" i="37"/>
  <c r="Z1186" i="37"/>
  <c r="Z1187" i="37"/>
  <c r="Z1188" i="37"/>
  <c r="Z1162" i="37"/>
  <c r="Z1144" i="37"/>
  <c r="Z1145" i="37"/>
  <c r="Z1146" i="37"/>
  <c r="Z1147" i="37"/>
  <c r="Z1148" i="37"/>
  <c r="Z1149" i="37"/>
  <c r="Z1150" i="37"/>
  <c r="Z1151" i="37"/>
  <c r="Z1152" i="37"/>
  <c r="Z1153" i="37"/>
  <c r="Z1154" i="37"/>
  <c r="Z1155" i="37"/>
  <c r="Z1156" i="37"/>
  <c r="Z1157" i="37"/>
  <c r="Z1158" i="37"/>
  <c r="Z1159" i="37"/>
  <c r="Z1160" i="37"/>
  <c r="Z1161" i="37"/>
  <c r="Z1123" i="37"/>
  <c r="Z1124" i="37"/>
  <c r="Z1125" i="37"/>
  <c r="Z1126" i="37"/>
  <c r="Z1127" i="37"/>
  <c r="Z1128" i="37"/>
  <c r="Z1129" i="37"/>
  <c r="Z1130" i="37"/>
  <c r="Z1131" i="37"/>
  <c r="Z1132" i="37"/>
  <c r="Z1133" i="37"/>
  <c r="Z1134" i="37"/>
  <c r="Z1135" i="37"/>
  <c r="Z1137" i="37"/>
  <c r="Z1138" i="37"/>
  <c r="Z1139" i="37"/>
  <c r="Z1140" i="37"/>
  <c r="Z1141" i="37"/>
  <c r="Z1142" i="37"/>
  <c r="Z1122" i="37"/>
  <c r="AK36" i="38" l="1"/>
  <c r="N40" i="38"/>
  <c r="L40" i="38"/>
  <c r="J40" i="38"/>
  <c r="AJ53" i="43"/>
  <c r="AH53" i="43"/>
  <c r="AF53" i="43"/>
  <c r="AD53" i="43"/>
  <c r="AB53" i="43"/>
  <c r="Z53" i="43"/>
  <c r="X53" i="43"/>
  <c r="AG40" i="38" s="1"/>
  <c r="V53" i="43"/>
  <c r="AE40" i="38" s="1"/>
  <c r="T53" i="43"/>
  <c r="R53" i="43"/>
  <c r="P53" i="43"/>
  <c r="N53" i="43"/>
  <c r="L53" i="43"/>
  <c r="J53" i="43"/>
  <c r="H53" i="43"/>
  <c r="W40" i="38" s="1"/>
  <c r="F53" i="43"/>
  <c r="U40" i="38" s="1"/>
  <c r="D53" i="43"/>
  <c r="B53" i="43"/>
  <c r="C53" i="43"/>
  <c r="E53" i="43"/>
  <c r="G53" i="43"/>
  <c r="I53" i="43"/>
  <c r="K53" i="43"/>
  <c r="M53" i="43"/>
  <c r="O53" i="43"/>
  <c r="Q53" i="43"/>
  <c r="S53" i="43"/>
  <c r="U53" i="43"/>
  <c r="W53" i="43"/>
  <c r="Y53" i="43"/>
  <c r="AA53" i="43"/>
  <c r="AC53" i="43"/>
  <c r="AE53" i="43"/>
  <c r="AG53" i="43"/>
  <c r="AI53" i="43"/>
  <c r="AK53" i="43"/>
  <c r="L53" i="41"/>
  <c r="Q40" i="38" s="1"/>
  <c r="J53" i="41"/>
  <c r="O40" i="38" s="1"/>
  <c r="H53" i="41"/>
  <c r="K40" i="38" s="1"/>
  <c r="F53" i="41"/>
  <c r="D53" i="41"/>
  <c r="I40" i="38" s="1"/>
  <c r="B53" i="41"/>
  <c r="G40" i="38" s="1"/>
  <c r="J38" i="38"/>
  <c r="L38" i="38"/>
  <c r="S40" i="38" l="1"/>
  <c r="AC40" i="38"/>
  <c r="M40" i="38"/>
  <c r="E40" i="38" s="1"/>
  <c r="AA40" i="38"/>
  <c r="Y40" i="38"/>
  <c r="F40" i="38"/>
  <c r="H40" i="38"/>
  <c r="F38" i="38"/>
  <c r="H38" i="38"/>
  <c r="F37" i="38"/>
  <c r="N38" i="38"/>
  <c r="P38" i="38"/>
  <c r="R38" i="38"/>
  <c r="T38" i="38"/>
  <c r="V38" i="38"/>
  <c r="X38" i="38"/>
  <c r="Z38" i="38"/>
  <c r="AB38" i="38"/>
  <c r="AD38" i="38"/>
  <c r="AF38" i="38"/>
  <c r="AH38" i="38"/>
  <c r="AH6" i="38"/>
  <c r="D40" i="38" l="1"/>
  <c r="AK38" i="38"/>
  <c r="AK40" i="38"/>
  <c r="D38" i="38"/>
  <c r="N608" i="37"/>
  <c r="N476" i="37"/>
  <c r="N475" i="37"/>
  <c r="N457" i="37"/>
  <c r="N456" i="37"/>
  <c r="N360" i="37"/>
  <c r="P3" i="37" l="1"/>
  <c r="Z1143" i="37"/>
  <c r="N1143" i="37"/>
  <c r="N32" i="38" l="1"/>
  <c r="L32" i="38"/>
  <c r="J32" i="38"/>
  <c r="P33" i="38"/>
  <c r="P31" i="38"/>
  <c r="P30" i="38"/>
  <c r="P29" i="38"/>
  <c r="P28" i="38"/>
  <c r="J30" i="38"/>
  <c r="N33" i="38"/>
  <c r="N31" i="38"/>
  <c r="N30" i="38"/>
  <c r="N29" i="38"/>
  <c r="N28" i="38"/>
  <c r="L33" i="38"/>
  <c r="L31" i="38"/>
  <c r="L30" i="38"/>
  <c r="L29" i="38"/>
  <c r="L28" i="38"/>
  <c r="J33" i="38"/>
  <c r="J31" i="38"/>
  <c r="J29" i="38"/>
  <c r="J28" i="38"/>
  <c r="H33" i="38"/>
  <c r="H31" i="38"/>
  <c r="H30" i="38"/>
  <c r="H29" i="38"/>
  <c r="F33" i="38"/>
  <c r="F31" i="38"/>
  <c r="F28" i="38"/>
  <c r="F29" i="38"/>
  <c r="F30" i="38"/>
  <c r="D32" i="38" l="1"/>
  <c r="N1137" i="37"/>
  <c r="N1128" i="37"/>
  <c r="N1127" i="37"/>
  <c r="N1126" i="37"/>
  <c r="N535" i="37" l="1"/>
  <c r="N534" i="37"/>
  <c r="N533" i="37"/>
  <c r="N532" i="37"/>
  <c r="N335" i="37" l="1"/>
  <c r="N334" i="37"/>
  <c r="N333" i="37"/>
  <c r="N1130" i="37" l="1"/>
  <c r="N1129" i="37"/>
  <c r="N1122" i="37"/>
  <c r="N1123" i="37"/>
  <c r="N1124" i="37"/>
  <c r="N1142" i="37"/>
  <c r="N1141" i="37"/>
  <c r="N1135" i="37"/>
  <c r="N1198" i="37"/>
  <c r="N1182" i="37"/>
  <c r="N1179" i="37"/>
  <c r="N1178" i="37"/>
  <c r="N1175" i="37"/>
  <c r="N1174" i="37"/>
  <c r="N1165" i="37"/>
  <c r="N1154" i="37"/>
  <c r="N1152" i="37"/>
  <c r="N1146" i="37"/>
  <c r="N1144" i="37"/>
  <c r="N1209" i="37"/>
  <c r="N1203" i="37"/>
  <c r="N1197" i="37"/>
  <c r="N1196" i="37"/>
  <c r="N1192" i="37"/>
  <c r="N1159" i="37"/>
  <c r="N1149" i="37"/>
  <c r="N301" i="37" l="1"/>
  <c r="N303" i="37"/>
  <c r="N304" i="37"/>
  <c r="N305" i="37"/>
  <c r="N306" i="37"/>
  <c r="N307" i="37"/>
  <c r="N308" i="37"/>
  <c r="N309" i="37"/>
  <c r="N310" i="37"/>
  <c r="N311" i="37"/>
  <c r="N313" i="37"/>
  <c r="N314" i="37"/>
  <c r="N315" i="37"/>
  <c r="N316" i="37"/>
  <c r="N317" i="37"/>
  <c r="N318" i="37"/>
  <c r="N320" i="37"/>
  <c r="N321" i="37"/>
  <c r="N322" i="37"/>
  <c r="N324" i="37"/>
  <c r="N325" i="37"/>
  <c r="N326" i="37"/>
  <c r="N328" i="37"/>
  <c r="N327" i="37"/>
  <c r="N330" i="37"/>
  <c r="N331" i="37"/>
  <c r="N332" i="37"/>
  <c r="N336" i="37"/>
  <c r="N361" i="37"/>
  <c r="N370" i="37"/>
  <c r="N371" i="37"/>
  <c r="N372" i="37"/>
  <c r="N373" i="37"/>
  <c r="N374" i="37"/>
  <c r="N375" i="37"/>
  <c r="N376" i="37"/>
  <c r="N377" i="37"/>
  <c r="N379" i="37"/>
  <c r="N380" i="37"/>
  <c r="N381" i="37"/>
  <c r="N382" i="37"/>
  <c r="N384" i="37"/>
  <c r="N385" i="37"/>
  <c r="N386" i="37"/>
  <c r="N387" i="37"/>
  <c r="N389" i="37"/>
  <c r="N390" i="37"/>
  <c r="N391" i="37"/>
  <c r="N393" i="37"/>
  <c r="N394" i="37"/>
  <c r="N396" i="37"/>
  <c r="N397" i="37"/>
  <c r="N398" i="37"/>
  <c r="N399" i="37"/>
  <c r="N400" i="37"/>
  <c r="N401" i="37"/>
  <c r="N402" i="37"/>
  <c r="N403" i="37"/>
  <c r="N406" i="37"/>
  <c r="N407" i="37"/>
  <c r="N408" i="37"/>
  <c r="N409" i="37"/>
  <c r="N410" i="37"/>
  <c r="N412" i="37"/>
  <c r="N413" i="37"/>
  <c r="N414" i="37"/>
  <c r="N415" i="37"/>
  <c r="N416" i="37"/>
  <c r="N417" i="37"/>
  <c r="N418" i="37"/>
  <c r="N419" i="37"/>
  <c r="N420" i="37"/>
  <c r="N428" i="37"/>
  <c r="N435" i="37"/>
  <c r="N436" i="37"/>
  <c r="N437" i="37"/>
  <c r="N438" i="37"/>
  <c r="N439" i="37"/>
  <c r="N441" i="37"/>
  <c r="N443" i="37"/>
  <c r="N444" i="37"/>
  <c r="N445" i="37"/>
  <c r="N446" i="37"/>
  <c r="N447" i="37"/>
  <c r="N449" i="37"/>
  <c r="N450" i="37"/>
  <c r="N451" i="37"/>
  <c r="N452" i="37"/>
  <c r="N453" i="37"/>
  <c r="N459" i="37"/>
  <c r="N460" i="37"/>
  <c r="N462" i="37"/>
  <c r="N463" i="37"/>
  <c r="N466" i="37"/>
  <c r="N470" i="37"/>
  <c r="N473" i="37"/>
  <c r="N477" i="37"/>
  <c r="N478" i="37"/>
  <c r="N479" i="37"/>
  <c r="N481" i="37"/>
  <c r="N482" i="37"/>
  <c r="N485" i="37"/>
  <c r="N487" i="37"/>
  <c r="N490" i="37"/>
  <c r="N493" i="37"/>
  <c r="N494" i="37"/>
  <c r="N495" i="37"/>
  <c r="N496" i="37"/>
  <c r="N497" i="37"/>
  <c r="N501" i="37"/>
  <c r="N502" i="37"/>
  <c r="N503" i="37"/>
  <c r="N504" i="37"/>
  <c r="N506" i="37"/>
  <c r="N507" i="37"/>
  <c r="N508" i="37"/>
  <c r="N509" i="37"/>
  <c r="N510" i="37"/>
  <c r="N511" i="37"/>
  <c r="N512" i="37"/>
  <c r="N513" i="37"/>
  <c r="N514" i="37"/>
  <c r="N515" i="37"/>
  <c r="N516" i="37"/>
  <c r="N517" i="37"/>
  <c r="N519" i="37"/>
  <c r="N520" i="37"/>
  <c r="N521" i="37"/>
  <c r="N522" i="37"/>
  <c r="N523" i="37"/>
  <c r="N524" i="37"/>
  <c r="N527" i="37"/>
  <c r="N528" i="37"/>
  <c r="N536" i="37"/>
  <c r="N537" i="37"/>
  <c r="N538" i="37"/>
  <c r="N539" i="37"/>
  <c r="N550" i="37"/>
  <c r="N552" i="37"/>
  <c r="N557" i="37"/>
  <c r="N561" i="37"/>
  <c r="N562" i="37"/>
  <c r="N567" i="37"/>
  <c r="N569" i="37"/>
  <c r="N570" i="37"/>
  <c r="N572" i="37"/>
  <c r="N573" i="37"/>
  <c r="N574" i="37"/>
  <c r="N577" i="37"/>
  <c r="N578" i="37"/>
  <c r="N582" i="37"/>
  <c r="N583" i="37"/>
  <c r="N584" i="37"/>
  <c r="N585" i="37"/>
  <c r="N589" i="37"/>
  <c r="N590" i="37"/>
  <c r="N591" i="37"/>
  <c r="N592" i="37"/>
  <c r="N595" i="37"/>
  <c r="N599" i="37"/>
  <c r="N603" i="37"/>
  <c r="N604" i="37"/>
  <c r="N607" i="37"/>
  <c r="N609" i="37"/>
  <c r="N610" i="37"/>
  <c r="N611" i="37"/>
  <c r="N369" i="37"/>
  <c r="N362" i="37"/>
  <c r="N363" i="37"/>
  <c r="N364" i="37"/>
  <c r="N365" i="37"/>
  <c r="N366" i="37"/>
  <c r="N367" i="37"/>
  <c r="N368" i="37"/>
  <c r="N350" i="37"/>
  <c r="N340" i="37"/>
  <c r="N339" i="37"/>
  <c r="N337" i="37"/>
  <c r="AH37" i="38" l="1"/>
  <c r="AF37" i="38"/>
  <c r="AD37" i="38"/>
  <c r="Z37" i="38"/>
  <c r="X37" i="38"/>
  <c r="V37" i="38"/>
  <c r="T37" i="38"/>
  <c r="R37" i="38"/>
  <c r="AB37" i="38"/>
  <c r="AJ51" i="43"/>
  <c r="AH51" i="43"/>
  <c r="AF51" i="43"/>
  <c r="AD51" i="43"/>
  <c r="AB51" i="43"/>
  <c r="Z51" i="43"/>
  <c r="X51" i="43"/>
  <c r="V51" i="43"/>
  <c r="AE37" i="38" s="1"/>
  <c r="T51" i="43"/>
  <c r="R51" i="43"/>
  <c r="P51" i="43"/>
  <c r="N51" i="43"/>
  <c r="L51" i="43"/>
  <c r="J51" i="43"/>
  <c r="H51" i="43"/>
  <c r="F51" i="43"/>
  <c r="U37" i="38" s="1"/>
  <c r="D51" i="43"/>
  <c r="B51" i="43"/>
  <c r="AK51" i="43"/>
  <c r="AI51" i="43"/>
  <c r="AG51" i="43"/>
  <c r="AE51" i="43"/>
  <c r="AC51" i="43"/>
  <c r="AA51" i="43"/>
  <c r="Y51" i="43"/>
  <c r="W51" i="43"/>
  <c r="U51" i="43"/>
  <c r="S51" i="43"/>
  <c r="Q51" i="43"/>
  <c r="O51" i="43"/>
  <c r="M51" i="43"/>
  <c r="K51" i="43"/>
  <c r="I51" i="43"/>
  <c r="G51" i="43"/>
  <c r="E51" i="43"/>
  <c r="C51" i="43"/>
  <c r="P37" i="38"/>
  <c r="N37" i="38"/>
  <c r="L37" i="38"/>
  <c r="J37" i="38"/>
  <c r="H37" i="38"/>
  <c r="L51" i="41"/>
  <c r="Q37" i="38" s="1"/>
  <c r="J51" i="41"/>
  <c r="O37" i="38" s="1"/>
  <c r="H51" i="41"/>
  <c r="M37" i="38" s="1"/>
  <c r="F51" i="41"/>
  <c r="K37" i="38" s="1"/>
  <c r="D51" i="41"/>
  <c r="I37" i="38" s="1"/>
  <c r="B51" i="41"/>
  <c r="G37" i="38" s="1"/>
  <c r="AA37" i="38" l="1"/>
  <c r="W37" i="38"/>
  <c r="AG37" i="38"/>
  <c r="Y37" i="38"/>
  <c r="S37" i="38"/>
  <c r="AC37" i="38"/>
  <c r="AK37" i="38"/>
  <c r="E37" i="38"/>
  <c r="D37" i="38"/>
  <c r="B21" i="43" l="1"/>
  <c r="D21" i="43"/>
  <c r="F21" i="43"/>
  <c r="H21" i="43"/>
  <c r="J21" i="43"/>
  <c r="L21" i="43"/>
  <c r="N21" i="43"/>
  <c r="P21" i="43"/>
  <c r="R21" i="43"/>
  <c r="T21" i="43"/>
  <c r="V21" i="43"/>
  <c r="X21" i="43"/>
  <c r="Z21" i="43"/>
  <c r="AB21" i="43"/>
  <c r="AD21" i="43"/>
  <c r="AF21" i="43"/>
  <c r="AH21" i="43"/>
  <c r="AJ21" i="43"/>
  <c r="AJ19" i="43"/>
  <c r="AH19" i="43"/>
  <c r="AF19" i="43"/>
  <c r="AD19" i="43"/>
  <c r="AB19" i="43"/>
  <c r="Z19" i="43"/>
  <c r="X19" i="43"/>
  <c r="V19" i="43"/>
  <c r="T19" i="43"/>
  <c r="R19" i="43"/>
  <c r="P19" i="43"/>
  <c r="N19" i="43"/>
  <c r="L19" i="43"/>
  <c r="J19" i="43"/>
  <c r="H19" i="43"/>
  <c r="F19" i="43"/>
  <c r="D19" i="43"/>
  <c r="B19" i="43"/>
  <c r="L21" i="41"/>
  <c r="J21" i="41"/>
  <c r="H21" i="41"/>
  <c r="F21" i="41"/>
  <c r="D21" i="41"/>
  <c r="L19" i="41"/>
  <c r="Q15" i="38" s="1"/>
  <c r="J19" i="41"/>
  <c r="H19" i="41"/>
  <c r="F19" i="41"/>
  <c r="D19" i="41"/>
  <c r="I16" i="38" s="1"/>
  <c r="B21" i="41"/>
  <c r="B19" i="41"/>
  <c r="G15" i="38" s="1"/>
  <c r="AH15" i="38"/>
  <c r="AF15" i="38"/>
  <c r="AD15" i="38"/>
  <c r="AB15" i="38"/>
  <c r="Z15" i="38"/>
  <c r="X15" i="38"/>
  <c r="V15" i="38"/>
  <c r="T15" i="38"/>
  <c r="R15" i="38"/>
  <c r="P15" i="38"/>
  <c r="N15" i="38"/>
  <c r="L15" i="38"/>
  <c r="J15" i="38"/>
  <c r="H15" i="38"/>
  <c r="F15" i="38"/>
  <c r="F43" i="38"/>
  <c r="AL41" i="38"/>
  <c r="AL43" i="38"/>
  <c r="N1200" i="37"/>
  <c r="N1199" i="37"/>
  <c r="N1201" i="37"/>
  <c r="N1138" i="37"/>
  <c r="N1134" i="37"/>
  <c r="AL5" i="38"/>
  <c r="F6" i="38"/>
  <c r="H6" i="38"/>
  <c r="J6" i="38"/>
  <c r="L6" i="38"/>
  <c r="N6" i="38"/>
  <c r="P6" i="38"/>
  <c r="R6" i="38"/>
  <c r="T6" i="38"/>
  <c r="V6" i="38"/>
  <c r="X6" i="38"/>
  <c r="Z6" i="38"/>
  <c r="AB6" i="38"/>
  <c r="AD6" i="38"/>
  <c r="AF6" i="38"/>
  <c r="F7" i="38"/>
  <c r="H7" i="38"/>
  <c r="J7" i="38"/>
  <c r="L7" i="38"/>
  <c r="N7" i="38"/>
  <c r="P7" i="38"/>
  <c r="R7" i="38"/>
  <c r="T7" i="38"/>
  <c r="X7" i="38"/>
  <c r="Z7" i="38"/>
  <c r="AB7" i="38"/>
  <c r="AD7" i="38"/>
  <c r="AF7" i="38"/>
  <c r="AH7" i="38"/>
  <c r="F8" i="38"/>
  <c r="H8" i="38"/>
  <c r="J8" i="38"/>
  <c r="L8" i="38"/>
  <c r="N8" i="38"/>
  <c r="P8" i="38"/>
  <c r="R8" i="38"/>
  <c r="T8" i="38"/>
  <c r="V8" i="38"/>
  <c r="X8" i="38"/>
  <c r="Z8" i="38"/>
  <c r="AB8" i="38"/>
  <c r="AD8" i="38"/>
  <c r="AF8" i="38"/>
  <c r="AH8" i="38"/>
  <c r="F9" i="38"/>
  <c r="H9" i="38"/>
  <c r="J9" i="38"/>
  <c r="L9" i="38"/>
  <c r="N9" i="38"/>
  <c r="P9" i="38"/>
  <c r="R9" i="38"/>
  <c r="T9" i="38"/>
  <c r="V9" i="38"/>
  <c r="X9" i="38"/>
  <c r="Z9" i="38"/>
  <c r="AB9" i="38"/>
  <c r="AD9" i="38"/>
  <c r="AF9" i="38"/>
  <c r="AH9" i="38"/>
  <c r="F10" i="38"/>
  <c r="H10" i="38"/>
  <c r="J10" i="38"/>
  <c r="L10" i="38"/>
  <c r="N10" i="38"/>
  <c r="P10" i="38"/>
  <c r="R10" i="38"/>
  <c r="T10" i="38"/>
  <c r="V10" i="38"/>
  <c r="X10" i="38"/>
  <c r="Z10" i="38"/>
  <c r="AB10" i="38"/>
  <c r="AD10" i="38"/>
  <c r="AF10" i="38"/>
  <c r="AH10" i="38"/>
  <c r="F11" i="38"/>
  <c r="H11" i="38"/>
  <c r="J11" i="38"/>
  <c r="L11" i="38"/>
  <c r="N11" i="38"/>
  <c r="P11" i="38"/>
  <c r="R11" i="38"/>
  <c r="T11" i="38"/>
  <c r="V11" i="38"/>
  <c r="X11" i="38"/>
  <c r="Z11" i="38"/>
  <c r="AB11" i="38"/>
  <c r="AD11" i="38"/>
  <c r="AF11" i="38"/>
  <c r="AH11" i="38"/>
  <c r="F12" i="38"/>
  <c r="H12" i="38"/>
  <c r="J12" i="38"/>
  <c r="L12" i="38"/>
  <c r="N12" i="38"/>
  <c r="P12" i="38"/>
  <c r="R12" i="38"/>
  <c r="T12" i="38"/>
  <c r="V12" i="38"/>
  <c r="X12" i="38"/>
  <c r="Z12" i="38"/>
  <c r="AB12" i="38"/>
  <c r="AD12" i="38"/>
  <c r="AF12" i="38"/>
  <c r="AH12" i="38"/>
  <c r="F13" i="38"/>
  <c r="H13" i="38"/>
  <c r="J13" i="38"/>
  <c r="L13" i="38"/>
  <c r="N13" i="38"/>
  <c r="P13" i="38"/>
  <c r="R13" i="38"/>
  <c r="T13" i="38"/>
  <c r="V13" i="38"/>
  <c r="X13" i="38"/>
  <c r="Z13" i="38"/>
  <c r="AB13" i="38"/>
  <c r="AD13" i="38"/>
  <c r="AF13" i="38"/>
  <c r="AH13" i="38"/>
  <c r="AK16" i="38"/>
  <c r="F17" i="38"/>
  <c r="H17" i="38"/>
  <c r="J17" i="38"/>
  <c r="L17" i="38"/>
  <c r="N17" i="38"/>
  <c r="P17" i="38"/>
  <c r="R17" i="38"/>
  <c r="T17" i="38"/>
  <c r="V17" i="38"/>
  <c r="X17" i="38"/>
  <c r="Z17" i="38"/>
  <c r="AB17" i="38"/>
  <c r="AD17" i="38"/>
  <c r="AF17" i="38"/>
  <c r="AH17" i="38"/>
  <c r="F18" i="38"/>
  <c r="H18" i="38"/>
  <c r="J18" i="38"/>
  <c r="L18" i="38"/>
  <c r="N18" i="38"/>
  <c r="P18" i="38"/>
  <c r="R18" i="38"/>
  <c r="T18" i="38"/>
  <c r="V18" i="38"/>
  <c r="X18" i="38"/>
  <c r="Z18" i="38"/>
  <c r="AB18" i="38"/>
  <c r="AD18" i="38"/>
  <c r="AF18" i="38"/>
  <c r="AH18" i="38"/>
  <c r="AL18" i="38"/>
  <c r="F19" i="38"/>
  <c r="H19" i="38"/>
  <c r="J19" i="38"/>
  <c r="L19" i="38"/>
  <c r="N19" i="38"/>
  <c r="P19" i="38"/>
  <c r="R19" i="38"/>
  <c r="T19" i="38"/>
  <c r="V19" i="38"/>
  <c r="X19" i="38"/>
  <c r="Z19" i="38"/>
  <c r="AB19" i="38"/>
  <c r="AD19" i="38"/>
  <c r="AF19" i="38"/>
  <c r="AH19" i="38"/>
  <c r="F21" i="38"/>
  <c r="H21" i="38"/>
  <c r="J21" i="38"/>
  <c r="L21" i="38"/>
  <c r="N21" i="38"/>
  <c r="P21" i="38"/>
  <c r="R21" i="38"/>
  <c r="T21" i="38"/>
  <c r="V21" i="38"/>
  <c r="X21" i="38"/>
  <c r="Z21" i="38"/>
  <c r="AB21" i="38"/>
  <c r="AD21" i="38"/>
  <c r="AF21" i="38"/>
  <c r="AH21" i="38"/>
  <c r="F22" i="38"/>
  <c r="H22" i="38"/>
  <c r="J22" i="38"/>
  <c r="L22" i="38"/>
  <c r="N22" i="38"/>
  <c r="P22" i="38"/>
  <c r="R22" i="38"/>
  <c r="T22" i="38"/>
  <c r="V22" i="38"/>
  <c r="X22" i="38"/>
  <c r="Z22" i="38"/>
  <c r="AB22" i="38"/>
  <c r="AD22" i="38"/>
  <c r="AF22" i="38"/>
  <c r="AH22" i="38"/>
  <c r="F23" i="38"/>
  <c r="H23" i="38"/>
  <c r="J23" i="38"/>
  <c r="L23" i="38"/>
  <c r="N23" i="38"/>
  <c r="P23" i="38"/>
  <c r="R23" i="38"/>
  <c r="T23" i="38"/>
  <c r="V23" i="38"/>
  <c r="X23" i="38"/>
  <c r="Z23" i="38"/>
  <c r="AB23" i="38"/>
  <c r="AD23" i="38"/>
  <c r="AF23" i="38"/>
  <c r="AH23" i="38"/>
  <c r="F24" i="38"/>
  <c r="H24" i="38"/>
  <c r="J24" i="38"/>
  <c r="L24" i="38"/>
  <c r="N24" i="38"/>
  <c r="P24" i="38"/>
  <c r="R24" i="38"/>
  <c r="T24" i="38"/>
  <c r="V24" i="38"/>
  <c r="X24" i="38"/>
  <c r="Z24" i="38"/>
  <c r="AB24" i="38"/>
  <c r="AD24" i="38"/>
  <c r="AF24" i="38"/>
  <c r="AH24" i="38"/>
  <c r="F25" i="38"/>
  <c r="H25" i="38"/>
  <c r="J25" i="38"/>
  <c r="L25" i="38"/>
  <c r="N25" i="38"/>
  <c r="P25" i="38"/>
  <c r="R25" i="38"/>
  <c r="T25" i="38"/>
  <c r="V25" i="38"/>
  <c r="X25" i="38"/>
  <c r="Z25" i="38"/>
  <c r="AB25" i="38"/>
  <c r="AD25" i="38"/>
  <c r="AF25" i="38"/>
  <c r="AH25" i="38"/>
  <c r="AL25" i="38"/>
  <c r="F26" i="38"/>
  <c r="H26" i="38"/>
  <c r="J26" i="38"/>
  <c r="L26" i="38"/>
  <c r="N26" i="38"/>
  <c r="P26" i="38"/>
  <c r="R26" i="38"/>
  <c r="T26" i="38"/>
  <c r="V26" i="38"/>
  <c r="X26" i="38"/>
  <c r="Z26" i="38"/>
  <c r="AB26" i="38"/>
  <c r="AD26" i="38"/>
  <c r="AF26" i="38"/>
  <c r="AH26" i="38"/>
  <c r="AL27" i="38"/>
  <c r="H28" i="38"/>
  <c r="R28" i="38"/>
  <c r="T28" i="38"/>
  <c r="V28" i="38"/>
  <c r="X28" i="38"/>
  <c r="Z28" i="38"/>
  <c r="AB28" i="38"/>
  <c r="AD28" i="38"/>
  <c r="AF28" i="38"/>
  <c r="AH28" i="38"/>
  <c r="R29" i="38"/>
  <c r="V29" i="38"/>
  <c r="X29" i="38"/>
  <c r="Z29" i="38"/>
  <c r="AB29" i="38"/>
  <c r="AD29" i="38"/>
  <c r="AF29" i="38"/>
  <c r="AH29" i="38"/>
  <c r="R30" i="38"/>
  <c r="T30" i="38"/>
  <c r="V30" i="38"/>
  <c r="X30" i="38"/>
  <c r="Z30" i="38"/>
  <c r="AB30" i="38"/>
  <c r="AD30" i="38"/>
  <c r="AF30" i="38"/>
  <c r="AH30" i="38"/>
  <c r="R31" i="38"/>
  <c r="T31" i="38"/>
  <c r="V31" i="38"/>
  <c r="X31" i="38"/>
  <c r="Z31" i="38"/>
  <c r="AB31" i="38"/>
  <c r="AD31" i="38"/>
  <c r="AF31" i="38"/>
  <c r="AH31" i="38"/>
  <c r="R32" i="38"/>
  <c r="T32" i="38"/>
  <c r="V32" i="38"/>
  <c r="X32" i="38"/>
  <c r="Z32" i="38"/>
  <c r="AB32" i="38"/>
  <c r="AD32" i="38"/>
  <c r="AF32" i="38"/>
  <c r="AH32" i="38"/>
  <c r="R33" i="38"/>
  <c r="T33" i="38"/>
  <c r="V33" i="38"/>
  <c r="X33" i="38"/>
  <c r="Z33" i="38"/>
  <c r="AB33" i="38"/>
  <c r="AD33" i="38"/>
  <c r="AF33" i="38"/>
  <c r="AH33" i="38"/>
  <c r="AL33" i="38"/>
  <c r="F34" i="38"/>
  <c r="H34" i="38"/>
  <c r="J34" i="38"/>
  <c r="L34" i="38"/>
  <c r="N34" i="38"/>
  <c r="P34" i="38"/>
  <c r="R34" i="38"/>
  <c r="T34" i="38"/>
  <c r="V34" i="38"/>
  <c r="X34" i="38"/>
  <c r="Z34" i="38"/>
  <c r="AB34" i="38"/>
  <c r="AD34" i="38"/>
  <c r="AF34" i="38"/>
  <c r="AH34" i="38"/>
  <c r="AL34" i="38"/>
  <c r="F35" i="38"/>
  <c r="H35" i="38"/>
  <c r="J35" i="38"/>
  <c r="L35" i="38"/>
  <c r="N35" i="38"/>
  <c r="P35" i="38"/>
  <c r="R35" i="38"/>
  <c r="T35" i="38"/>
  <c r="V35" i="38"/>
  <c r="X35" i="38"/>
  <c r="Z35" i="38"/>
  <c r="AB35" i="38"/>
  <c r="AD35" i="38"/>
  <c r="AF35" i="38"/>
  <c r="AH35" i="38"/>
  <c r="F36" i="38"/>
  <c r="H36" i="38"/>
  <c r="J36" i="38"/>
  <c r="L36" i="38"/>
  <c r="N36" i="38"/>
  <c r="P36" i="38"/>
  <c r="F39" i="38"/>
  <c r="H39" i="38"/>
  <c r="J39" i="38"/>
  <c r="L39" i="38"/>
  <c r="N39" i="38"/>
  <c r="P39" i="38"/>
  <c r="R39" i="38"/>
  <c r="T39" i="38"/>
  <c r="V39" i="38"/>
  <c r="X39" i="38"/>
  <c r="Z39" i="38"/>
  <c r="AB39" i="38"/>
  <c r="AD39" i="38"/>
  <c r="AF39" i="38"/>
  <c r="AH39" i="38"/>
  <c r="F41" i="38"/>
  <c r="H41" i="38"/>
  <c r="J41" i="38"/>
  <c r="L41" i="38"/>
  <c r="N41" i="38"/>
  <c r="P41" i="38"/>
  <c r="R41" i="38"/>
  <c r="T41" i="38"/>
  <c r="V41" i="38"/>
  <c r="X41" i="38"/>
  <c r="Z41" i="38"/>
  <c r="AB41" i="38"/>
  <c r="AD41" i="38"/>
  <c r="AF41" i="38"/>
  <c r="AH41" i="38"/>
  <c r="F42" i="38"/>
  <c r="H42" i="38"/>
  <c r="J42" i="38"/>
  <c r="L42" i="38"/>
  <c r="N42" i="38"/>
  <c r="P42" i="38"/>
  <c r="R42" i="38"/>
  <c r="T42" i="38"/>
  <c r="V42" i="38"/>
  <c r="X42" i="38"/>
  <c r="Z42" i="38"/>
  <c r="AB42" i="38"/>
  <c r="AD42" i="38"/>
  <c r="AF42" i="38"/>
  <c r="AH42" i="38"/>
  <c r="H43" i="38"/>
  <c r="J43" i="38"/>
  <c r="L43" i="38"/>
  <c r="N43" i="38"/>
  <c r="P43" i="38"/>
  <c r="R43" i="38"/>
  <c r="T43" i="38"/>
  <c r="V43" i="38"/>
  <c r="X43" i="38"/>
  <c r="Z43" i="38"/>
  <c r="AB43" i="38"/>
  <c r="AD43" i="38"/>
  <c r="AF43" i="38"/>
  <c r="AH43" i="38"/>
  <c r="AL44" i="38"/>
  <c r="N1125" i="37"/>
  <c r="N1131" i="37"/>
  <c r="N1132" i="37"/>
  <c r="N1133" i="37"/>
  <c r="N1139" i="37"/>
  <c r="N1140" i="37"/>
  <c r="N1145" i="37"/>
  <c r="N1147" i="37"/>
  <c r="N1148" i="37"/>
  <c r="N1150" i="37"/>
  <c r="N1151" i="37"/>
  <c r="N1153" i="37"/>
  <c r="N1155" i="37"/>
  <c r="N1156" i="37"/>
  <c r="N1157" i="37"/>
  <c r="N1158" i="37"/>
  <c r="N1160" i="37"/>
  <c r="N1161" i="37"/>
  <c r="N1162" i="37"/>
  <c r="N1163" i="37"/>
  <c r="N1164" i="37"/>
  <c r="N1166" i="37"/>
  <c r="N1167" i="37"/>
  <c r="N1168" i="37"/>
  <c r="N1169" i="37"/>
  <c r="N1170" i="37"/>
  <c r="N1171" i="37"/>
  <c r="N1172" i="37"/>
  <c r="N1173" i="37"/>
  <c r="N1176" i="37"/>
  <c r="N1177" i="37"/>
  <c r="N1180" i="37"/>
  <c r="N1181" i="37"/>
  <c r="N1183" i="37"/>
  <c r="N1184" i="37"/>
  <c r="N1185" i="37"/>
  <c r="N1186" i="37"/>
  <c r="N1187" i="37"/>
  <c r="N1188" i="37"/>
  <c r="N1189" i="37"/>
  <c r="Z1189" i="37"/>
  <c r="N1190" i="37"/>
  <c r="N1191" i="37"/>
  <c r="N1193" i="37"/>
  <c r="N1194" i="37"/>
  <c r="N1195" i="37"/>
  <c r="N1202" i="37"/>
  <c r="N1204" i="37"/>
  <c r="N1205" i="37"/>
  <c r="N1206" i="37"/>
  <c r="N1207" i="37"/>
  <c r="B3" i="43"/>
  <c r="C3" i="43"/>
  <c r="D3" i="43"/>
  <c r="E3" i="43"/>
  <c r="F3" i="43"/>
  <c r="U6" i="38" s="1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AE8" i="38" s="1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AE9" i="38" s="1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AE11" i="38" s="1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B15" i="43"/>
  <c r="C15" i="43"/>
  <c r="D15" i="43"/>
  <c r="E15" i="43"/>
  <c r="F15" i="43"/>
  <c r="U13" i="38" s="1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AE13" i="38" s="1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Y17" i="43"/>
  <c r="AA17" i="43"/>
  <c r="AC17" i="43"/>
  <c r="AE17" i="43"/>
  <c r="AG17" i="43"/>
  <c r="AI17" i="43"/>
  <c r="AK17" i="43"/>
  <c r="C19" i="43"/>
  <c r="E19" i="43"/>
  <c r="G19" i="43"/>
  <c r="I19" i="43"/>
  <c r="K19" i="43"/>
  <c r="M19" i="43"/>
  <c r="O19" i="43"/>
  <c r="S16" i="38" s="1"/>
  <c r="Q19" i="43"/>
  <c r="S19" i="43"/>
  <c r="U19" i="43"/>
  <c r="W19" i="43"/>
  <c r="AE15" i="38" s="1"/>
  <c r="Y19" i="43"/>
  <c r="AA19" i="43"/>
  <c r="AC19" i="43"/>
  <c r="AE19" i="43"/>
  <c r="AG19" i="43"/>
  <c r="AI19" i="43"/>
  <c r="AK19" i="43"/>
  <c r="C21" i="43"/>
  <c r="E21" i="43"/>
  <c r="G21" i="43"/>
  <c r="I21" i="43"/>
  <c r="K21" i="43"/>
  <c r="M21" i="43"/>
  <c r="O21" i="43"/>
  <c r="Q21" i="43"/>
  <c r="S21" i="43"/>
  <c r="U21" i="43"/>
  <c r="W21" i="43"/>
  <c r="Y21" i="43"/>
  <c r="AA21" i="43"/>
  <c r="AC21" i="43"/>
  <c r="AE21" i="43"/>
  <c r="AG21" i="43"/>
  <c r="AI21" i="43"/>
  <c r="AK21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AE17" i="38" s="1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B39" i="43"/>
  <c r="C39" i="43"/>
  <c r="D39" i="43"/>
  <c r="E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B43" i="43"/>
  <c r="S31" i="38" s="1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B45" i="43"/>
  <c r="C45" i="43"/>
  <c r="D45" i="43"/>
  <c r="E45" i="43"/>
  <c r="F45" i="43"/>
  <c r="U32" i="38" s="1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B47" i="43"/>
  <c r="S36" i="38" s="1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B3" i="41"/>
  <c r="G6" i="38" s="1"/>
  <c r="D3" i="41"/>
  <c r="I6" i="38" s="1"/>
  <c r="F3" i="41"/>
  <c r="K6" i="38" s="1"/>
  <c r="H3" i="41"/>
  <c r="M6" i="38" s="1"/>
  <c r="J3" i="41"/>
  <c r="O6" i="38" s="1"/>
  <c r="L3" i="41"/>
  <c r="Q6" i="38" s="1"/>
  <c r="B5" i="41"/>
  <c r="G8" i="38" s="1"/>
  <c r="D5" i="41"/>
  <c r="I8" i="38" s="1"/>
  <c r="F5" i="41"/>
  <c r="K8" i="38" s="1"/>
  <c r="H5" i="41"/>
  <c r="M8" i="38" s="1"/>
  <c r="J5" i="41"/>
  <c r="O8" i="38" s="1"/>
  <c r="L5" i="41"/>
  <c r="Q8" i="38" s="1"/>
  <c r="B7" i="41"/>
  <c r="G9" i="38" s="1"/>
  <c r="D7" i="41"/>
  <c r="I9" i="38" s="1"/>
  <c r="F7" i="41"/>
  <c r="K9" i="38" s="1"/>
  <c r="H7" i="41"/>
  <c r="M9" i="38" s="1"/>
  <c r="J7" i="41"/>
  <c r="O9" i="38" s="1"/>
  <c r="L7" i="41"/>
  <c r="Q9" i="38" s="1"/>
  <c r="B9" i="41"/>
  <c r="G10" i="38" s="1"/>
  <c r="D9" i="41"/>
  <c r="I10" i="38" s="1"/>
  <c r="F9" i="41"/>
  <c r="K10" i="38" s="1"/>
  <c r="H9" i="41"/>
  <c r="M10" i="38" s="1"/>
  <c r="J9" i="41"/>
  <c r="O10" i="38" s="1"/>
  <c r="L9" i="41"/>
  <c r="Q10" i="38" s="1"/>
  <c r="B11" i="41"/>
  <c r="G11" i="38" s="1"/>
  <c r="D11" i="41"/>
  <c r="I11" i="38" s="1"/>
  <c r="F11" i="41"/>
  <c r="K11" i="38" s="1"/>
  <c r="H11" i="41"/>
  <c r="M11" i="38" s="1"/>
  <c r="J11" i="41"/>
  <c r="O11" i="38" s="1"/>
  <c r="L11" i="41"/>
  <c r="Q11" i="38" s="1"/>
  <c r="B13" i="41"/>
  <c r="G12" i="38" s="1"/>
  <c r="D13" i="41"/>
  <c r="F13" i="41"/>
  <c r="K12" i="38" s="1"/>
  <c r="H13" i="41"/>
  <c r="M13" i="38" s="1"/>
  <c r="J13" i="41"/>
  <c r="O12" i="38" s="1"/>
  <c r="L13" i="41"/>
  <c r="Q12" i="38" s="1"/>
  <c r="B15" i="41"/>
  <c r="G13" i="38" s="1"/>
  <c r="D15" i="41"/>
  <c r="F15" i="41"/>
  <c r="H15" i="41"/>
  <c r="J15" i="41"/>
  <c r="L15" i="41"/>
  <c r="G14" i="38"/>
  <c r="I14" i="38"/>
  <c r="K14" i="38"/>
  <c r="M14" i="38"/>
  <c r="O14" i="38"/>
  <c r="Q14" i="38"/>
  <c r="B23" i="41"/>
  <c r="G17" i="38" s="1"/>
  <c r="D23" i="41"/>
  <c r="I17" i="38" s="1"/>
  <c r="F23" i="41"/>
  <c r="K17" i="38" s="1"/>
  <c r="H23" i="41"/>
  <c r="M17" i="38" s="1"/>
  <c r="J23" i="41"/>
  <c r="O17" i="38" s="1"/>
  <c r="L23" i="41"/>
  <c r="Q17" i="38" s="1"/>
  <c r="B25" i="41"/>
  <c r="G19" i="38" s="1"/>
  <c r="D25" i="41"/>
  <c r="I19" i="38" s="1"/>
  <c r="F25" i="41"/>
  <c r="K19" i="38" s="1"/>
  <c r="H25" i="41"/>
  <c r="M19" i="38" s="1"/>
  <c r="J25" i="41"/>
  <c r="O19" i="38" s="1"/>
  <c r="L25" i="41"/>
  <c r="Q19" i="38" s="1"/>
  <c r="B27" i="41"/>
  <c r="G21" i="38" s="1"/>
  <c r="D27" i="41"/>
  <c r="F27" i="41"/>
  <c r="H27" i="41"/>
  <c r="J27" i="41"/>
  <c r="L27" i="41"/>
  <c r="B29" i="41"/>
  <c r="D29" i="41"/>
  <c r="F29" i="41"/>
  <c r="K22" i="38" s="1"/>
  <c r="H29" i="41"/>
  <c r="J29" i="41"/>
  <c r="L29" i="41"/>
  <c r="B31" i="41"/>
  <c r="D31" i="41"/>
  <c r="I23" i="38" s="1"/>
  <c r="F31" i="41"/>
  <c r="H31" i="41"/>
  <c r="M23" i="38" s="1"/>
  <c r="J31" i="41"/>
  <c r="L31" i="41"/>
  <c r="Q23" i="38" s="1"/>
  <c r="B33" i="41"/>
  <c r="G24" i="38" s="1"/>
  <c r="D33" i="41"/>
  <c r="I24" i="38" s="1"/>
  <c r="F33" i="41"/>
  <c r="K24" i="38" s="1"/>
  <c r="H33" i="41"/>
  <c r="M24" i="38" s="1"/>
  <c r="J33" i="41"/>
  <c r="O24" i="38" s="1"/>
  <c r="L33" i="41"/>
  <c r="Q24" i="38" s="1"/>
  <c r="B35" i="41"/>
  <c r="G26" i="38" s="1"/>
  <c r="D35" i="41"/>
  <c r="I26" i="38" s="1"/>
  <c r="F35" i="41"/>
  <c r="K26" i="38" s="1"/>
  <c r="H35" i="41"/>
  <c r="M26" i="38" s="1"/>
  <c r="J35" i="41"/>
  <c r="O26" i="38" s="1"/>
  <c r="L35" i="41"/>
  <c r="Q26" i="38" s="1"/>
  <c r="B37" i="41"/>
  <c r="G28" i="38" s="1"/>
  <c r="D37" i="41"/>
  <c r="I28" i="38" s="1"/>
  <c r="F37" i="41"/>
  <c r="K28" i="38" s="1"/>
  <c r="H37" i="41"/>
  <c r="M28" i="38" s="1"/>
  <c r="J37" i="41"/>
  <c r="O28" i="38" s="1"/>
  <c r="L37" i="41"/>
  <c r="Q28" i="38" s="1"/>
  <c r="B39" i="41"/>
  <c r="G29" i="38" s="1"/>
  <c r="K29" i="38"/>
  <c r="H39" i="41"/>
  <c r="M29" i="38" s="1"/>
  <c r="J39" i="41"/>
  <c r="O29" i="38" s="1"/>
  <c r="L39" i="41"/>
  <c r="Q29" i="38" s="1"/>
  <c r="B41" i="41"/>
  <c r="G30" i="38" s="1"/>
  <c r="D41" i="41"/>
  <c r="I30" i="38" s="1"/>
  <c r="F41" i="41"/>
  <c r="K30" i="38" s="1"/>
  <c r="H41" i="41"/>
  <c r="M30" i="38" s="1"/>
  <c r="J41" i="41"/>
  <c r="O30" i="38" s="1"/>
  <c r="L41" i="41"/>
  <c r="Q30" i="38" s="1"/>
  <c r="B43" i="41"/>
  <c r="G31" i="38" s="1"/>
  <c r="D43" i="41"/>
  <c r="I31" i="38" s="1"/>
  <c r="F43" i="41"/>
  <c r="K31" i="38" s="1"/>
  <c r="H43" i="41"/>
  <c r="M31" i="38" s="1"/>
  <c r="J43" i="41"/>
  <c r="O31" i="38" s="1"/>
  <c r="L43" i="41"/>
  <c r="Q31" i="38" s="1"/>
  <c r="B45" i="41"/>
  <c r="G32" i="38" s="1"/>
  <c r="D45" i="41"/>
  <c r="I32" i="38" s="1"/>
  <c r="F45" i="41"/>
  <c r="K32" i="38" s="1"/>
  <c r="H45" i="41"/>
  <c r="M32" i="38" s="1"/>
  <c r="J45" i="41"/>
  <c r="O32" i="38" s="1"/>
  <c r="L45" i="41"/>
  <c r="Q32" i="38" s="1"/>
  <c r="B47" i="41"/>
  <c r="D47" i="41"/>
  <c r="I35" i="38" s="1"/>
  <c r="F47" i="41"/>
  <c r="H47" i="41"/>
  <c r="J47" i="41"/>
  <c r="O35" i="38" s="1"/>
  <c r="O36" i="38"/>
  <c r="L47" i="41"/>
  <c r="B49" i="41"/>
  <c r="G42" i="38" s="1"/>
  <c r="D49" i="41"/>
  <c r="F49" i="41"/>
  <c r="H49" i="41"/>
  <c r="J49" i="41"/>
  <c r="L49" i="41"/>
  <c r="I15" i="38"/>
  <c r="K16" i="38"/>
  <c r="K15" i="38"/>
  <c r="O16" i="38"/>
  <c r="O15" i="38"/>
  <c r="AA16" i="38"/>
  <c r="Y15" i="38"/>
  <c r="Y16" i="38"/>
  <c r="M15" i="38"/>
  <c r="M16" i="38"/>
  <c r="Q16" i="38"/>
  <c r="G16" i="38"/>
  <c r="E6" i="38" l="1"/>
  <c r="D24" i="38"/>
  <c r="D6" i="38"/>
  <c r="AK15" i="38"/>
  <c r="AD5" i="38"/>
  <c r="AK6" i="38"/>
  <c r="AK43" i="38"/>
  <c r="AE32" i="38"/>
  <c r="AA6" i="38"/>
  <c r="Y6" i="38"/>
  <c r="U24" i="38"/>
  <c r="U22" i="38"/>
  <c r="AI40" i="38"/>
  <c r="AL40" i="38" s="1"/>
  <c r="U15" i="38"/>
  <c r="M12" i="38"/>
  <c r="S6" i="38"/>
  <c r="K13" i="38"/>
  <c r="M35" i="38"/>
  <c r="M36" i="38"/>
  <c r="W6" i="38"/>
  <c r="S29" i="38"/>
  <c r="S23" i="38"/>
  <c r="AA22" i="38"/>
  <c r="W16" i="38"/>
  <c r="AI6" i="38"/>
  <c r="AI15" i="38"/>
  <c r="D43" i="38"/>
  <c r="AK39" i="38"/>
  <c r="P1" i="37"/>
  <c r="K1" i="37" s="1"/>
  <c r="T20" i="38"/>
  <c r="Z20" i="38"/>
  <c r="H20" i="38"/>
  <c r="V20" i="38"/>
  <c r="F20" i="38"/>
  <c r="AF5" i="38"/>
  <c r="H5" i="38"/>
  <c r="D9" i="38"/>
  <c r="D7" i="38"/>
  <c r="AK8" i="38"/>
  <c r="AK7" i="38"/>
  <c r="AB5" i="38"/>
  <c r="D12" i="38"/>
  <c r="P5" i="38"/>
  <c r="AK10" i="38"/>
  <c r="J20" i="38"/>
  <c r="L20" i="38"/>
  <c r="T5" i="38"/>
  <c r="AH5" i="38"/>
  <c r="L5" i="38"/>
  <c r="AF20" i="38"/>
  <c r="AB20" i="38"/>
  <c r="D21" i="38"/>
  <c r="D19" i="38"/>
  <c r="D18" i="38"/>
  <c r="V5" i="38"/>
  <c r="F5" i="38"/>
  <c r="D10" i="38"/>
  <c r="AK32" i="38"/>
  <c r="D29" i="38"/>
  <c r="D22" i="38"/>
  <c r="AK17" i="38"/>
  <c r="D17" i="38"/>
  <c r="AK14" i="38"/>
  <c r="AK12" i="38"/>
  <c r="R5" i="38"/>
  <c r="Z5" i="38"/>
  <c r="AK21" i="38"/>
  <c r="AK13" i="38"/>
  <c r="AK23" i="38"/>
  <c r="AK18" i="38"/>
  <c r="Z27" i="38"/>
  <c r="L27" i="38"/>
  <c r="X27" i="38"/>
  <c r="V27" i="38"/>
  <c r="T27" i="38"/>
  <c r="AH27" i="38"/>
  <c r="R27" i="38"/>
  <c r="S11" i="38"/>
  <c r="U36" i="38"/>
  <c r="AE31" i="38"/>
  <c r="U31" i="38"/>
  <c r="U26" i="38"/>
  <c r="U17" i="38"/>
  <c r="AC15" i="38"/>
  <c r="S15" i="38"/>
  <c r="AE14" i="38"/>
  <c r="U14" i="38"/>
  <c r="AE12" i="38"/>
  <c r="U12" i="38"/>
  <c r="AE10" i="38"/>
  <c r="U10" i="38"/>
  <c r="U8" i="38"/>
  <c r="Q13" i="38"/>
  <c r="U16" i="38"/>
  <c r="W35" i="38"/>
  <c r="S13" i="38"/>
  <c r="AA12" i="38"/>
  <c r="AC11" i="38"/>
  <c r="S9" i="38"/>
  <c r="S22" i="38"/>
  <c r="AG30" i="38"/>
  <c r="Y26" i="38"/>
  <c r="Y23" i="38"/>
  <c r="Y21" i="38"/>
  <c r="Y17" i="38"/>
  <c r="AI16" i="38"/>
  <c r="Y12" i="38"/>
  <c r="W11" i="38"/>
  <c r="Y10" i="38"/>
  <c r="S17" i="38"/>
  <c r="S14" i="38"/>
  <c r="AA13" i="38"/>
  <c r="AA11" i="38"/>
  <c r="AC19" i="38"/>
  <c r="S19" i="38"/>
  <c r="U35" i="38"/>
  <c r="AG36" i="38"/>
  <c r="AA31" i="38"/>
  <c r="W10" i="38"/>
  <c r="AC9" i="38"/>
  <c r="AA21" i="38"/>
  <c r="Y31" i="38"/>
  <c r="U30" i="38"/>
  <c r="AE28" i="38"/>
  <c r="AC26" i="38"/>
  <c r="AC23" i="38"/>
  <c r="AE22" i="38"/>
  <c r="U9" i="38"/>
  <c r="S8" i="38"/>
  <c r="AE6" i="38"/>
  <c r="D41" i="38"/>
  <c r="D33" i="38"/>
  <c r="P20" i="38"/>
  <c r="D8" i="38"/>
  <c r="D42" i="38"/>
  <c r="AK41" i="38"/>
  <c r="AK35" i="38"/>
  <c r="D35" i="38"/>
  <c r="AK34" i="38"/>
  <c r="AK33" i="38"/>
  <c r="P27" i="38"/>
  <c r="AB27" i="38"/>
  <c r="D31" i="38"/>
  <c r="AK30" i="38"/>
  <c r="J27" i="38"/>
  <c r="H27" i="38"/>
  <c r="AK28" i="38"/>
  <c r="D28" i="38"/>
  <c r="AK26" i="38"/>
  <c r="AK25" i="38"/>
  <c r="D25" i="38"/>
  <c r="AH20" i="38"/>
  <c r="R20" i="38"/>
  <c r="AK22" i="38"/>
  <c r="AD20" i="38"/>
  <c r="N20" i="38"/>
  <c r="J5" i="38"/>
  <c r="AK11" i="38"/>
  <c r="AK9" i="38"/>
  <c r="N27" i="38"/>
  <c r="AF27" i="38"/>
  <c r="AC36" i="38"/>
  <c r="Y42" i="38"/>
  <c r="AI37" i="38"/>
  <c r="AL37" i="38" s="1"/>
  <c r="AC16" i="38"/>
  <c r="AC13" i="38"/>
  <c r="W24" i="38"/>
  <c r="W19" i="38"/>
  <c r="AA8" i="38"/>
  <c r="AC6" i="38"/>
  <c r="AI12" i="38"/>
  <c r="AA9" i="38"/>
  <c r="O13" i="38"/>
  <c r="AG31" i="38"/>
  <c r="AA30" i="38"/>
  <c r="Y28" i="38"/>
  <c r="Y22" i="38"/>
  <c r="AI19" i="38"/>
  <c r="Y19" i="38"/>
  <c r="AG17" i="38"/>
  <c r="AG16" i="38"/>
  <c r="W14" i="38"/>
  <c r="AC8" i="38"/>
  <c r="I36" i="38"/>
  <c r="AE26" i="38"/>
  <c r="AE23" i="38"/>
  <c r="Y11" i="38"/>
  <c r="AA10" i="38"/>
  <c r="M22" i="38"/>
  <c r="W23" i="38"/>
  <c r="W42" i="38"/>
  <c r="G23" i="38"/>
  <c r="O42" i="38"/>
  <c r="AA42" i="38"/>
  <c r="AE42" i="38"/>
  <c r="M21" i="38"/>
  <c r="D15" i="38"/>
  <c r="I42" i="38"/>
  <c r="M42" i="38"/>
  <c r="U42" i="38"/>
  <c r="D23" i="38"/>
  <c r="K42" i="38"/>
  <c r="AC42" i="38"/>
  <c r="U21" i="38"/>
  <c r="D34" i="38"/>
  <c r="F27" i="38"/>
  <c r="K21" i="38"/>
  <c r="E31" i="38"/>
  <c r="E26" i="38"/>
  <c r="K23" i="38"/>
  <c r="O22" i="38"/>
  <c r="G22" i="38"/>
  <c r="E16" i="38"/>
  <c r="Q21" i="38"/>
  <c r="I21" i="38"/>
  <c r="U23" i="38"/>
  <c r="K36" i="38"/>
  <c r="K35" i="38"/>
  <c r="E10" i="38"/>
  <c r="S42" i="38"/>
  <c r="AC35" i="38"/>
  <c r="AI30" i="38"/>
  <c r="W30" i="38"/>
  <c r="S26" i="38"/>
  <c r="AE24" i="38"/>
  <c r="AC24" i="38"/>
  <c r="AA24" i="38"/>
  <c r="E32" i="38"/>
  <c r="E30" i="38"/>
  <c r="AA32" i="38"/>
  <c r="S32" i="38"/>
  <c r="AG24" i="38"/>
  <c r="AA14" i="38"/>
  <c r="G35" i="38"/>
  <c r="G36" i="38"/>
  <c r="E28" i="38"/>
  <c r="I12" i="38"/>
  <c r="I13" i="38"/>
  <c r="AI23" i="38"/>
  <c r="AI22" i="38"/>
  <c r="AI17" i="38"/>
  <c r="AI42" i="38"/>
  <c r="AI35" i="38"/>
  <c r="AI32" i="38"/>
  <c r="AG32" i="38"/>
  <c r="S30" i="38"/>
  <c r="AE29" i="38"/>
  <c r="AC29" i="38"/>
  <c r="U29" i="38"/>
  <c r="AI28" i="38"/>
  <c r="AC21" i="38"/>
  <c r="AI9" i="38"/>
  <c r="AI8" i="38"/>
  <c r="AG35" i="38"/>
  <c r="AE36" i="38"/>
  <c r="Y32" i="38"/>
  <c r="W32" i="38"/>
  <c r="AI31" i="38"/>
  <c r="Y30" i="38"/>
  <c r="U28" i="38"/>
  <c r="S28" i="38"/>
  <c r="AI26" i="38"/>
  <c r="AI24" i="38"/>
  <c r="AG23" i="38"/>
  <c r="AI21" i="38"/>
  <c r="AE21" i="38"/>
  <c r="W17" i="38"/>
  <c r="Y14" i="38"/>
  <c r="AI13" i="38"/>
  <c r="AC12" i="38"/>
  <c r="AC10" i="38"/>
  <c r="Y9" i="38"/>
  <c r="W9" i="38"/>
  <c r="AK29" i="38"/>
  <c r="D26" i="38"/>
  <c r="D14" i="38"/>
  <c r="D11" i="38"/>
  <c r="E15" i="38"/>
  <c r="Q42" i="38"/>
  <c r="Q22" i="38"/>
  <c r="I22" i="38"/>
  <c r="AG42" i="38"/>
  <c r="Y35" i="38"/>
  <c r="AE30" i="38"/>
  <c r="AC30" i="38"/>
  <c r="AI29" i="38"/>
  <c r="AG29" i="38"/>
  <c r="W29" i="38"/>
  <c r="AC28" i="38"/>
  <c r="Y24" i="38"/>
  <c r="W22" i="38"/>
  <c r="AE19" i="38"/>
  <c r="AA19" i="38"/>
  <c r="U19" i="38"/>
  <c r="AC17" i="38"/>
  <c r="AC14" i="38"/>
  <c r="Y13" i="38"/>
  <c r="W13" i="38"/>
  <c r="U11" i="38"/>
  <c r="AI10" i="38"/>
  <c r="Y8" i="38"/>
  <c r="W8" i="38"/>
  <c r="AG6" i="38"/>
  <c r="S21" i="38"/>
  <c r="O21" i="38"/>
  <c r="AK42" i="38"/>
  <c r="AK31" i="38"/>
  <c r="D30" i="38"/>
  <c r="AD27" i="38"/>
  <c r="AK24" i="38"/>
  <c r="X20" i="38"/>
  <c r="X5" i="38"/>
  <c r="N5" i="38"/>
  <c r="W21" i="38"/>
  <c r="AG15" i="38"/>
  <c r="W15" i="38"/>
  <c r="AI14" i="38"/>
  <c r="W12" i="38"/>
  <c r="S12" i="38"/>
  <c r="AI11" i="38"/>
  <c r="AG11" i="38"/>
  <c r="S10" i="38"/>
  <c r="D39" i="38"/>
  <c r="AK19" i="38"/>
  <c r="D13" i="38"/>
  <c r="E19" i="38"/>
  <c r="E9" i="38"/>
  <c r="E24" i="38"/>
  <c r="E17" i="38"/>
  <c r="E14" i="38"/>
  <c r="E11" i="38"/>
  <c r="E8" i="38"/>
  <c r="E29" i="38"/>
  <c r="AA35" i="38"/>
  <c r="AC32" i="38"/>
  <c r="AC31" i="38"/>
  <c r="AA29" i="38"/>
  <c r="AG28" i="38"/>
  <c r="AG26" i="38"/>
  <c r="AG22" i="38"/>
  <c r="AG14" i="38"/>
  <c r="AG10" i="38"/>
  <c r="AA15" i="38"/>
  <c r="AE16" i="38"/>
  <c r="Y36" i="38"/>
  <c r="AA36" i="38"/>
  <c r="Q35" i="38"/>
  <c r="Q36" i="38"/>
  <c r="O23" i="38"/>
  <c r="S35" i="38"/>
  <c r="Y29" i="38"/>
  <c r="W28" i="38"/>
  <c r="W26" i="38"/>
  <c r="AA23" i="38"/>
  <c r="AC22" i="38"/>
  <c r="AG19" i="38"/>
  <c r="AG12" i="38"/>
  <c r="AG8" i="38"/>
  <c r="AI36" i="38"/>
  <c r="AE35" i="38"/>
  <c r="W36" i="38"/>
  <c r="W31" i="38"/>
  <c r="AA28" i="38"/>
  <c r="AA26" i="38"/>
  <c r="S24" i="38"/>
  <c r="AG21" i="38"/>
  <c r="AA17" i="38"/>
  <c r="AG13" i="38"/>
  <c r="AG9" i="38"/>
  <c r="AL6" i="38" l="1"/>
  <c r="AL14" i="38"/>
  <c r="D5" i="38"/>
  <c r="E12" i="38"/>
  <c r="N44" i="38"/>
  <c r="J44" i="38"/>
  <c r="AD44" i="38"/>
  <c r="Z44" i="38"/>
  <c r="F44" i="38"/>
  <c r="AH44" i="38"/>
  <c r="AB44" i="38"/>
  <c r="V44" i="38"/>
  <c r="T44" i="38"/>
  <c r="H44" i="38"/>
  <c r="P44" i="38"/>
  <c r="AF44" i="38"/>
  <c r="X44" i="38"/>
  <c r="R44" i="38"/>
  <c r="L44" i="38"/>
  <c r="D27" i="38"/>
  <c r="V48" i="38"/>
  <c r="Z48" i="38"/>
  <c r="T48" i="38"/>
  <c r="AF48" i="38"/>
  <c r="AB48" i="38"/>
  <c r="AL16" i="38"/>
  <c r="D20" i="38"/>
  <c r="AA20" i="38"/>
  <c r="AH48" i="38"/>
  <c r="W20" i="38"/>
  <c r="Y20" i="38"/>
  <c r="AC20" i="38"/>
  <c r="Q20" i="38"/>
  <c r="E13" i="38"/>
  <c r="AK20" i="38"/>
  <c r="R48" i="38"/>
  <c r="AK27" i="38"/>
  <c r="S20" i="38"/>
  <c r="E36" i="38"/>
  <c r="AE20" i="38"/>
  <c r="M20" i="38"/>
  <c r="AK5" i="38"/>
  <c r="AL9" i="38"/>
  <c r="AI20" i="38"/>
  <c r="AL13" i="38"/>
  <c r="AL19" i="38"/>
  <c r="G20" i="38"/>
  <c r="AL8" i="38"/>
  <c r="AL17" i="38"/>
  <c r="AG20" i="38"/>
  <c r="AL15" i="38"/>
  <c r="U20" i="38"/>
  <c r="AL30" i="38"/>
  <c r="AL42" i="38"/>
  <c r="I20" i="38"/>
  <c r="E42" i="38"/>
  <c r="AL31" i="38"/>
  <c r="AL29" i="38"/>
  <c r="E35" i="38"/>
  <c r="E21" i="38"/>
  <c r="AL24" i="38"/>
  <c r="AL32" i="38"/>
  <c r="O20" i="38"/>
  <c r="AL12" i="38"/>
  <c r="K20" i="38"/>
  <c r="AL11" i="38"/>
  <c r="AL10" i="38"/>
  <c r="E22" i="38"/>
  <c r="AL28" i="38"/>
  <c r="AL36" i="38"/>
  <c r="X48" i="38"/>
  <c r="AD48" i="38"/>
  <c r="AL26" i="38"/>
  <c r="AL22" i="38"/>
  <c r="AL23" i="38"/>
  <c r="AL21" i="38"/>
  <c r="E23" i="38"/>
  <c r="AL35" i="38"/>
  <c r="D44" i="38" l="1"/>
  <c r="AL20" i="38"/>
  <c r="E20" i="38"/>
  <c r="AK44" i="38"/>
  <c r="AL39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300-000001000000}">
      <text>
        <r>
          <rPr>
            <b/>
            <sz val="11"/>
            <rFont val="ＭＳ Ｐゴシック"/>
            <family val="3"/>
            <charset val="128"/>
          </rPr>
          <t>所属名を選択し、抽出された行の確認をお願いします。</t>
        </r>
      </text>
    </comment>
    <comment ref="B5" authorId="0" shapeId="0" xr:uid="{00000000-0006-0000-0300-000002000000}">
      <text>
        <r>
          <rPr>
            <b/>
            <sz val="12"/>
            <rFont val="ＭＳ Ｐゴシック"/>
            <family val="3"/>
            <charset val="128"/>
          </rPr>
          <t>確認後、「済」を付してください。</t>
        </r>
      </text>
    </comment>
  </commentList>
</comments>
</file>

<file path=xl/sharedStrings.xml><?xml version="1.0" encoding="utf-8"?>
<sst xmlns="http://schemas.openxmlformats.org/spreadsheetml/2006/main" count="24027" uniqueCount="8575">
  <si>
    <t>設置主体種類</t>
    <rPh sb="0" eb="2">
      <t>セッチ</t>
    </rPh>
    <rPh sb="2" eb="4">
      <t>シュタイ</t>
    </rPh>
    <rPh sb="4" eb="6">
      <t>シュルイ</t>
    </rPh>
    <phoneticPr fontId="4"/>
  </si>
  <si>
    <t>施設名</t>
    <rPh sb="0" eb="1">
      <t>シ</t>
    </rPh>
    <rPh sb="1" eb="2">
      <t>セツ</t>
    </rPh>
    <rPh sb="2" eb="3">
      <t>メイ</t>
    </rPh>
    <phoneticPr fontId="4"/>
  </si>
  <si>
    <t>電話</t>
    <rPh sb="0" eb="1">
      <t>デン</t>
    </rPh>
    <rPh sb="1" eb="2">
      <t>ハナシ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</si>
  <si>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</si>
  <si>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</si>
  <si>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設置認可年月日</t>
    <rPh sb="0" eb="2">
      <t>セッチ</t>
    </rPh>
    <rPh sb="2" eb="4">
      <t>ニンカ</t>
    </rPh>
    <rPh sb="4" eb="5">
      <t>トシ</t>
    </rPh>
    <rPh sb="5" eb="6">
      <t>ツキ</t>
    </rPh>
    <rPh sb="6" eb="7">
      <t>ヒ</t>
    </rPh>
    <phoneticPr fontId="4"/>
  </si>
  <si>
    <t>備考</t>
    <rPh sb="0" eb="1">
      <t>ソナエ</t>
    </rPh>
    <rPh sb="1" eb="2">
      <t>コウ</t>
    </rPh>
    <phoneticPr fontId="4"/>
  </si>
  <si>
    <t>福法</t>
  </si>
  <si>
    <t>藤聖母園</t>
  </si>
  <si>
    <t>030-1841</t>
  </si>
  <si>
    <t>青森市奥野三丁目7-1</t>
  </si>
  <si>
    <t>弘前愛成園</t>
  </si>
  <si>
    <t>036-8154</t>
  </si>
  <si>
    <t>弘前市大字豊原一丁目1-3</t>
  </si>
  <si>
    <t>佐々木　健</t>
    <rPh sb="0" eb="3">
      <t>ササキ</t>
    </rPh>
    <rPh sb="4" eb="5">
      <t>ケン</t>
    </rPh>
    <phoneticPr fontId="4"/>
  </si>
  <si>
    <t>浩々学園</t>
    <rPh sb="0" eb="1">
      <t>ヒロシ</t>
    </rPh>
    <rPh sb="2" eb="4">
      <t>ガクエン</t>
    </rPh>
    <phoneticPr fontId="4"/>
  </si>
  <si>
    <t>美光園</t>
  </si>
  <si>
    <t>039-2526</t>
  </si>
  <si>
    <t>七戸美光園</t>
  </si>
  <si>
    <t>あけぼの学園</t>
    <rPh sb="4" eb="6">
      <t>ガクエン</t>
    </rPh>
    <phoneticPr fontId="4"/>
  </si>
  <si>
    <t>034-0211</t>
  </si>
  <si>
    <t>至誠会</t>
  </si>
  <si>
    <t>江渡　恵美</t>
    <rPh sb="3" eb="4">
      <t>メグミ</t>
    </rPh>
    <rPh sb="4" eb="5">
      <t>ビ</t>
    </rPh>
    <phoneticPr fontId="4"/>
  </si>
  <si>
    <t>幸樹園</t>
  </si>
  <si>
    <t>038-3543</t>
  </si>
  <si>
    <t>厚生会</t>
  </si>
  <si>
    <t>山口　俊輔</t>
    <rPh sb="3" eb="5">
      <t>シュンスケ</t>
    </rPh>
    <phoneticPr fontId="4"/>
  </si>
  <si>
    <t>福法</t>
    <rPh sb="0" eb="1">
      <t>フク</t>
    </rPh>
    <rPh sb="1" eb="2">
      <t>ホウ</t>
    </rPh>
    <phoneticPr fontId="4"/>
  </si>
  <si>
    <t>030-0132</t>
  </si>
  <si>
    <t>公</t>
  </si>
  <si>
    <t>036-8385</t>
  </si>
  <si>
    <t>弘前市大字中別所字平山140-1</t>
    <rPh sb="8" eb="9">
      <t>アザ</t>
    </rPh>
    <rPh sb="9" eb="11">
      <t>ヒラヤマ</t>
    </rPh>
    <phoneticPr fontId="4"/>
  </si>
  <si>
    <t>うみねこ学園</t>
    <rPh sb="4" eb="6">
      <t>ガクエン</t>
    </rPh>
    <phoneticPr fontId="4"/>
  </si>
  <si>
    <t>031-0815</t>
  </si>
  <si>
    <t>森田学園</t>
  </si>
  <si>
    <t>038-2817</t>
  </si>
  <si>
    <t>つがる市森田町床舞字鶴喰104-2</t>
    <rPh sb="3" eb="4">
      <t>シ</t>
    </rPh>
    <rPh sb="6" eb="7">
      <t>マチ</t>
    </rPh>
    <rPh sb="9" eb="10">
      <t>アザ</t>
    </rPh>
    <rPh sb="10" eb="11">
      <t>ツル</t>
    </rPh>
    <rPh sb="11" eb="12">
      <t>ク</t>
    </rPh>
    <phoneticPr fontId="4"/>
  </si>
  <si>
    <t>039-2571</t>
  </si>
  <si>
    <t>035-0011</t>
  </si>
  <si>
    <t>むつ市大字奥内字栖立場1-67</t>
    <rPh sb="7" eb="8">
      <t>アザ</t>
    </rPh>
    <rPh sb="9" eb="10">
      <t>タ</t>
    </rPh>
    <rPh sb="10" eb="11">
      <t>バ</t>
    </rPh>
    <phoneticPr fontId="4"/>
  </si>
  <si>
    <t>036-0405</t>
  </si>
  <si>
    <t>036-8163</t>
  </si>
  <si>
    <t>039-1108</t>
  </si>
  <si>
    <t>桂堂会</t>
  </si>
  <si>
    <t>030-0133</t>
  </si>
  <si>
    <t>030-0134</t>
  </si>
  <si>
    <t>青森市大字合子沢字松森265</t>
    <rPh sb="8" eb="9">
      <t>アザ</t>
    </rPh>
    <rPh sb="9" eb="11">
      <t>マツモリ</t>
    </rPh>
    <phoneticPr fontId="4"/>
  </si>
  <si>
    <t>038-0003</t>
  </si>
  <si>
    <t>青森市大字石江字江渡59-2</t>
    <rPh sb="7" eb="8">
      <t>アザ</t>
    </rPh>
    <rPh sb="8" eb="9">
      <t>エ</t>
    </rPh>
    <rPh sb="9" eb="10">
      <t>ワタ</t>
    </rPh>
    <phoneticPr fontId="4"/>
  </si>
  <si>
    <t>青森市</t>
  </si>
  <si>
    <t>小菊荘</t>
    <rPh sb="0" eb="1">
      <t>コ</t>
    </rPh>
    <rPh sb="1" eb="2">
      <t>キク</t>
    </rPh>
    <rPh sb="2" eb="3">
      <t>ソウ</t>
    </rPh>
    <phoneticPr fontId="4"/>
  </si>
  <si>
    <t>青森市大字石江字江渡101</t>
    <rPh sb="7" eb="8">
      <t>アザ</t>
    </rPh>
    <rPh sb="8" eb="9">
      <t>エ</t>
    </rPh>
    <rPh sb="9" eb="10">
      <t>ワタ</t>
    </rPh>
    <phoneticPr fontId="4"/>
  </si>
  <si>
    <t>031-0833</t>
  </si>
  <si>
    <t>八戸市大字大久保字大塚17-729</t>
    <rPh sb="8" eb="9">
      <t>アザ</t>
    </rPh>
    <rPh sb="9" eb="11">
      <t>オオツカ</t>
    </rPh>
    <phoneticPr fontId="4"/>
  </si>
  <si>
    <t>公</t>
    <rPh sb="0" eb="1">
      <t>コウ</t>
    </rPh>
    <phoneticPr fontId="4"/>
  </si>
  <si>
    <t>038-1331</t>
  </si>
  <si>
    <t>青森市浪岡大字女鹿沢字平野155</t>
    <rPh sb="0" eb="3">
      <t>アオモリシ</t>
    </rPh>
    <rPh sb="10" eb="11">
      <t>アザ</t>
    </rPh>
    <rPh sb="11" eb="13">
      <t>ヒラノ</t>
    </rPh>
    <phoneticPr fontId="4"/>
  </si>
  <si>
    <t>031-0003</t>
  </si>
  <si>
    <t>弘前市大字中別所字平山168</t>
    <rPh sb="0" eb="2">
      <t>ヒロサキ</t>
    </rPh>
    <rPh sb="5" eb="6">
      <t>ナカ</t>
    </rPh>
    <rPh sb="6" eb="7">
      <t>ベツ</t>
    </rPh>
    <rPh sb="7" eb="8">
      <t>ショ</t>
    </rPh>
    <rPh sb="8" eb="9">
      <t>アザ</t>
    </rPh>
    <rPh sb="9" eb="11">
      <t>ヒラヤマ</t>
    </rPh>
    <phoneticPr fontId="4"/>
  </si>
  <si>
    <t>青森市大字雲谷字山吹237-17</t>
    <rPh sb="5" eb="7">
      <t>モヤ</t>
    </rPh>
    <rPh sb="7" eb="8">
      <t>アザ</t>
    </rPh>
    <rPh sb="8" eb="10">
      <t>ヤマブキ</t>
    </rPh>
    <phoneticPr fontId="4"/>
  </si>
  <si>
    <t>030-0811</t>
  </si>
  <si>
    <t>033-0061</t>
  </si>
  <si>
    <t>苫米地　守</t>
    <rPh sb="4" eb="5">
      <t>マモル</t>
    </rPh>
    <phoneticPr fontId="4"/>
  </si>
  <si>
    <t>弘前乳児院</t>
  </si>
  <si>
    <t>036-8183</t>
  </si>
  <si>
    <t>弘前市大字品川町152</t>
  </si>
  <si>
    <t>太陽</t>
  </si>
  <si>
    <t>031-0022</t>
  </si>
  <si>
    <t>八戸市</t>
  </si>
  <si>
    <t>１種</t>
    <rPh sb="1" eb="2">
      <t>シュ</t>
    </rPh>
    <phoneticPr fontId="4"/>
  </si>
  <si>
    <t>青森市民病院</t>
    <rPh sb="4" eb="6">
      <t>ビョウイン</t>
    </rPh>
    <phoneticPr fontId="4"/>
  </si>
  <si>
    <t>030-0821</t>
  </si>
  <si>
    <t>弘前市</t>
  </si>
  <si>
    <t>むつ総合病院</t>
    <rPh sb="4" eb="6">
      <t>ビョウイン</t>
    </rPh>
    <phoneticPr fontId="4"/>
  </si>
  <si>
    <t>035-0071</t>
  </si>
  <si>
    <t>036-0541</t>
  </si>
  <si>
    <t>黒石市</t>
  </si>
  <si>
    <t>生協</t>
    <rPh sb="0" eb="2">
      <t>セイキョウ</t>
    </rPh>
    <phoneticPr fontId="4"/>
  </si>
  <si>
    <t>036-8045</t>
  </si>
  <si>
    <t>青森市東造道二丁目1-1</t>
    <rPh sb="3" eb="6">
      <t>ヒガシツクリミチ</t>
    </rPh>
    <phoneticPr fontId="4"/>
  </si>
  <si>
    <t>青森市大字幸畑字谷脇214-7</t>
    <rPh sb="3" eb="5">
      <t>オオアザ</t>
    </rPh>
    <rPh sb="5" eb="6">
      <t>サチ</t>
    </rPh>
    <rPh sb="6" eb="7">
      <t>ハタケ</t>
    </rPh>
    <rPh sb="7" eb="8">
      <t>アザ</t>
    </rPh>
    <rPh sb="8" eb="10">
      <t>タニワキ</t>
    </rPh>
    <phoneticPr fontId="4"/>
  </si>
  <si>
    <t>青森市大字四戸橋字磯部243-582</t>
    <rPh sb="0" eb="3">
      <t>アオモリシ</t>
    </rPh>
    <rPh sb="3" eb="5">
      <t>オオアザ</t>
    </rPh>
    <rPh sb="5" eb="6">
      <t>シ</t>
    </rPh>
    <rPh sb="6" eb="7">
      <t>ト</t>
    </rPh>
    <rPh sb="7" eb="8">
      <t>ハシ</t>
    </rPh>
    <rPh sb="8" eb="9">
      <t>アザ</t>
    </rPh>
    <rPh sb="9" eb="11">
      <t>イソベ</t>
    </rPh>
    <phoneticPr fontId="4"/>
  </si>
  <si>
    <t>有限</t>
    <rPh sb="0" eb="2">
      <t>ユウゲン</t>
    </rPh>
    <phoneticPr fontId="4"/>
  </si>
  <si>
    <t>青森月見寮</t>
    <rPh sb="0" eb="2">
      <t>アオモリ</t>
    </rPh>
    <rPh sb="2" eb="4">
      <t>ツキミ</t>
    </rPh>
    <rPh sb="4" eb="5">
      <t>リョウ</t>
    </rPh>
    <phoneticPr fontId="4"/>
  </si>
  <si>
    <t>医法</t>
    <rPh sb="0" eb="1">
      <t>イ</t>
    </rPh>
    <rPh sb="1" eb="2">
      <t>ホウ</t>
    </rPh>
    <phoneticPr fontId="4"/>
  </si>
  <si>
    <t>万陽会</t>
    <rPh sb="0" eb="1">
      <t>マン</t>
    </rPh>
    <rPh sb="1" eb="2">
      <t>ヨウ</t>
    </rPh>
    <rPh sb="2" eb="3">
      <t>カイ</t>
    </rPh>
    <phoneticPr fontId="4"/>
  </si>
  <si>
    <t>長谷川隆廣</t>
    <rPh sb="0" eb="3">
      <t>ハセガワ</t>
    </rPh>
    <rPh sb="3" eb="4">
      <t>タカシ</t>
    </rPh>
    <rPh sb="4" eb="5">
      <t>ヒロシ</t>
    </rPh>
    <phoneticPr fontId="4"/>
  </si>
  <si>
    <t>株式</t>
    <rPh sb="0" eb="2">
      <t>カブシキ</t>
    </rPh>
    <phoneticPr fontId="4"/>
  </si>
  <si>
    <t>弘前市大字中別所字平山140-1</t>
    <rPh sb="0" eb="2">
      <t>ヒロサキ</t>
    </rPh>
    <rPh sb="5" eb="6">
      <t>ナカ</t>
    </rPh>
    <rPh sb="6" eb="7">
      <t>ベツ</t>
    </rPh>
    <rPh sb="8" eb="9">
      <t>ジ</t>
    </rPh>
    <rPh sb="9" eb="11">
      <t>ヒラヤマ</t>
    </rPh>
    <phoneticPr fontId="4"/>
  </si>
  <si>
    <t>サポートセンター虹</t>
    <rPh sb="8" eb="9">
      <t>ニジ</t>
    </rPh>
    <phoneticPr fontId="4"/>
  </si>
  <si>
    <t>湖東　正美</t>
    <rPh sb="0" eb="1">
      <t>ミズウミ</t>
    </rPh>
    <rPh sb="1" eb="2">
      <t>ヒガシ</t>
    </rPh>
    <rPh sb="3" eb="5">
      <t>マサミ</t>
    </rPh>
    <phoneticPr fontId="4"/>
  </si>
  <si>
    <t>黒石市大字南中野字上平5-3</t>
    <rPh sb="0" eb="3">
      <t>クロイシシ</t>
    </rPh>
    <rPh sb="3" eb="5">
      <t>オオアザ</t>
    </rPh>
    <rPh sb="5" eb="6">
      <t>ミナミ</t>
    </rPh>
    <rPh sb="6" eb="7">
      <t>ナカ</t>
    </rPh>
    <rPh sb="7" eb="8">
      <t>ノ</t>
    </rPh>
    <rPh sb="8" eb="9">
      <t>アザ</t>
    </rPh>
    <rPh sb="9" eb="10">
      <t>ウエ</t>
    </rPh>
    <rPh sb="10" eb="11">
      <t>タイ</t>
    </rPh>
    <phoneticPr fontId="4"/>
  </si>
  <si>
    <t>十和田市大字大沢田字早坂194</t>
    <rPh sb="0" eb="4">
      <t>トワダシ</t>
    </rPh>
    <rPh sb="4" eb="6">
      <t>オオアザ</t>
    </rPh>
    <rPh sb="6" eb="8">
      <t>オオサワ</t>
    </rPh>
    <rPh sb="8" eb="9">
      <t>タ</t>
    </rPh>
    <rPh sb="9" eb="10">
      <t>アザ</t>
    </rPh>
    <rPh sb="10" eb="12">
      <t>ハヤサカ</t>
    </rPh>
    <phoneticPr fontId="4"/>
  </si>
  <si>
    <t>桜木会</t>
    <rPh sb="0" eb="2">
      <t>サクラギ</t>
    </rPh>
    <rPh sb="2" eb="3">
      <t>カイ</t>
    </rPh>
    <phoneticPr fontId="4"/>
  </si>
  <si>
    <t>つがる市木造柴田弥生田2-1</t>
    <rPh sb="3" eb="4">
      <t>シ</t>
    </rPh>
    <rPh sb="4" eb="6">
      <t>キヅクリ</t>
    </rPh>
    <rPh sb="6" eb="8">
      <t>シバタ</t>
    </rPh>
    <rPh sb="8" eb="10">
      <t>ヤヨイ</t>
    </rPh>
    <rPh sb="10" eb="11">
      <t>タ</t>
    </rPh>
    <phoneticPr fontId="4"/>
  </si>
  <si>
    <t>月見野園</t>
    <rPh sb="0" eb="3">
      <t>ツキミノ</t>
    </rPh>
    <rPh sb="3" eb="4">
      <t>エン</t>
    </rPh>
    <phoneticPr fontId="4"/>
  </si>
  <si>
    <t>東津軽郡平内町大字小豆沢字茂浦沢38</t>
    <rPh sb="0" eb="1">
      <t>ヒガシ</t>
    </rPh>
    <rPh sb="3" eb="4">
      <t>グン</t>
    </rPh>
    <rPh sb="4" eb="7">
      <t>ヒラナイマチ</t>
    </rPh>
    <rPh sb="7" eb="9">
      <t>オオアザ</t>
    </rPh>
    <rPh sb="9" eb="11">
      <t>アズキ</t>
    </rPh>
    <rPh sb="11" eb="12">
      <t>サワ</t>
    </rPh>
    <rPh sb="12" eb="13">
      <t>アザ</t>
    </rPh>
    <rPh sb="13" eb="14">
      <t>シゲ</t>
    </rPh>
    <rPh sb="14" eb="15">
      <t>ウラ</t>
    </rPh>
    <rPh sb="15" eb="16">
      <t>サワ</t>
    </rPh>
    <phoneticPr fontId="4"/>
  </si>
  <si>
    <t>夢の森</t>
    <rPh sb="0" eb="1">
      <t>ユメ</t>
    </rPh>
    <rPh sb="2" eb="3">
      <t>モリ</t>
    </rPh>
    <phoneticPr fontId="4"/>
  </si>
  <si>
    <t>大西　一男</t>
    <rPh sb="0" eb="2">
      <t>オオニシ</t>
    </rPh>
    <rPh sb="3" eb="5">
      <t>カズオ</t>
    </rPh>
    <phoneticPr fontId="4"/>
  </si>
  <si>
    <t>虹</t>
    <rPh sb="0" eb="1">
      <t>ニジ</t>
    </rPh>
    <phoneticPr fontId="4"/>
  </si>
  <si>
    <t>内潟療護園</t>
    <rPh sb="0" eb="2">
      <t>ウチガタ</t>
    </rPh>
    <rPh sb="2" eb="4">
      <t>リョウゴ</t>
    </rPh>
    <rPh sb="4" eb="5">
      <t>エン</t>
    </rPh>
    <phoneticPr fontId="4"/>
  </si>
  <si>
    <t>033-0041</t>
  </si>
  <si>
    <t>むつ市赤川町11-22</t>
    <rPh sb="2" eb="3">
      <t>シ</t>
    </rPh>
    <rPh sb="3" eb="6">
      <t>アカガワチョウ</t>
    </rPh>
    <phoneticPr fontId="4"/>
  </si>
  <si>
    <t>七峰会</t>
    <rPh sb="0" eb="1">
      <t>7</t>
    </rPh>
    <rPh sb="1" eb="2">
      <t>ミネ</t>
    </rPh>
    <rPh sb="2" eb="3">
      <t>カイ</t>
    </rPh>
    <phoneticPr fontId="4"/>
  </si>
  <si>
    <t>さつき会</t>
    <rPh sb="3" eb="4">
      <t>カイ</t>
    </rPh>
    <phoneticPr fontId="4"/>
  </si>
  <si>
    <t>031-0814</t>
  </si>
  <si>
    <t>豊寿会</t>
  </si>
  <si>
    <t>青森市大字大別内字葛野180</t>
    <rPh sb="0" eb="3">
      <t>アオモリシ</t>
    </rPh>
    <rPh sb="3" eb="5">
      <t>オオアザ</t>
    </rPh>
    <rPh sb="5" eb="6">
      <t>オオ</t>
    </rPh>
    <rPh sb="6" eb="7">
      <t>ベツ</t>
    </rPh>
    <rPh sb="7" eb="8">
      <t>ウチ</t>
    </rPh>
    <rPh sb="8" eb="9">
      <t>アザ</t>
    </rPh>
    <rPh sb="9" eb="10">
      <t>クズ</t>
    </rPh>
    <rPh sb="10" eb="11">
      <t>ノ</t>
    </rPh>
    <phoneticPr fontId="4"/>
  </si>
  <si>
    <t>上北療護園</t>
    <rPh sb="0" eb="2">
      <t>カミキタ</t>
    </rPh>
    <rPh sb="2" eb="4">
      <t>リョウゴ</t>
    </rPh>
    <rPh sb="4" eb="5">
      <t>エン</t>
    </rPh>
    <phoneticPr fontId="4"/>
  </si>
  <si>
    <t>上北郡東北町大字大浦字境ノ沢6-1</t>
    <rPh sb="0" eb="3">
      <t>カミキタグン</t>
    </rPh>
    <rPh sb="3" eb="5">
      <t>トウホク</t>
    </rPh>
    <rPh sb="5" eb="6">
      <t>マチ</t>
    </rPh>
    <rPh sb="6" eb="8">
      <t>オオアザ</t>
    </rPh>
    <rPh sb="8" eb="10">
      <t>オオウラ</t>
    </rPh>
    <rPh sb="10" eb="11">
      <t>ジ</t>
    </rPh>
    <rPh sb="11" eb="12">
      <t>サカイ</t>
    </rPh>
    <rPh sb="13" eb="14">
      <t>サワ</t>
    </rPh>
    <phoneticPr fontId="4"/>
  </si>
  <si>
    <t>上北郡六ヶ所村出戸棚沢130-23</t>
    <rPh sb="0" eb="3">
      <t>カミキタグン</t>
    </rPh>
    <rPh sb="3" eb="7">
      <t>ロッカショムラ</t>
    </rPh>
    <rPh sb="7" eb="9">
      <t>デト</t>
    </rPh>
    <rPh sb="9" eb="11">
      <t>タナサワ</t>
    </rPh>
    <phoneticPr fontId="4"/>
  </si>
  <si>
    <t>030-0841</t>
    <phoneticPr fontId="4"/>
  </si>
  <si>
    <t>030-0822</t>
    <phoneticPr fontId="4"/>
  </si>
  <si>
    <t>和幸園</t>
  </si>
  <si>
    <t>030-0943</t>
  </si>
  <si>
    <t>丹野　智有</t>
  </si>
  <si>
    <t>038-0042</t>
  </si>
  <si>
    <t>心和会</t>
  </si>
  <si>
    <t>030-0144</t>
  </si>
  <si>
    <t>喜倖会</t>
  </si>
  <si>
    <t>038-0057</t>
  </si>
  <si>
    <t>平元会</t>
  </si>
  <si>
    <t>藤本由美子</t>
  </si>
  <si>
    <t>030-0151</t>
  </si>
  <si>
    <t>共愛会</t>
  </si>
  <si>
    <t>幸畑福祉会</t>
  </si>
  <si>
    <t>若芽会</t>
  </si>
  <si>
    <t>小林　則子</t>
  </si>
  <si>
    <t>038-0024</t>
  </si>
  <si>
    <t>筒井福祉会</t>
  </si>
  <si>
    <t>030-0944</t>
  </si>
  <si>
    <t>清友会</t>
  </si>
  <si>
    <t>030-0801</t>
  </si>
  <si>
    <t>愛心福祉会</t>
  </si>
  <si>
    <t>徳誠福祉会</t>
  </si>
  <si>
    <t>030-0841</t>
  </si>
  <si>
    <t>めぐみ会</t>
  </si>
  <si>
    <t>030-0111</t>
  </si>
  <si>
    <t>030-0853</t>
  </si>
  <si>
    <t>申孝福祉会</t>
  </si>
  <si>
    <t>光和会</t>
  </si>
  <si>
    <t>038-0011</t>
  </si>
  <si>
    <t>030-0125</t>
  </si>
  <si>
    <t>扇岳会</t>
  </si>
  <si>
    <t>030-0855</t>
  </si>
  <si>
    <t>中央福祉会</t>
  </si>
  <si>
    <t>030-0921</t>
  </si>
  <si>
    <t>黎明会</t>
  </si>
  <si>
    <t>佃福祉会</t>
  </si>
  <si>
    <t>030-0964</t>
  </si>
  <si>
    <t>高田福祉会</t>
  </si>
  <si>
    <t>030-1271</t>
  </si>
  <si>
    <t>030-0851</t>
  </si>
  <si>
    <t>森越福祉会</t>
  </si>
  <si>
    <t>積善会</t>
  </si>
  <si>
    <t>038-0015</t>
  </si>
  <si>
    <t>松原福祉会</t>
  </si>
  <si>
    <t>030-0813</t>
  </si>
  <si>
    <t>038-0041</t>
  </si>
  <si>
    <t>030-0822</t>
  </si>
  <si>
    <t>光福祉会</t>
  </si>
  <si>
    <t>030-0965</t>
  </si>
  <si>
    <t>均生会</t>
  </si>
  <si>
    <t>030-0915</t>
  </si>
  <si>
    <t>五誓会</t>
  </si>
  <si>
    <t>030-0914</t>
  </si>
  <si>
    <t>むつ福祉会</t>
  </si>
  <si>
    <t>坂本　昌俊</t>
  </si>
  <si>
    <t>030-0945</t>
  </si>
  <si>
    <t>たけの子会</t>
  </si>
  <si>
    <t>佐藤ちや子</t>
    <rPh sb="4" eb="5">
      <t>コ</t>
    </rPh>
    <phoneticPr fontId="4"/>
  </si>
  <si>
    <t>038-0023</t>
  </si>
  <si>
    <t>ひまわり会</t>
  </si>
  <si>
    <t>030-0854</t>
  </si>
  <si>
    <t>育泉会</t>
  </si>
  <si>
    <t>ぎんなん会</t>
  </si>
  <si>
    <t>039-3505</t>
  </si>
  <si>
    <t>鳳会</t>
  </si>
  <si>
    <t>030-0852</t>
  </si>
  <si>
    <t>明星会</t>
  </si>
  <si>
    <t>030-0135</t>
  </si>
  <si>
    <t>長幸会</t>
  </si>
  <si>
    <t>天坂　秀春</t>
    <rPh sb="3" eb="5">
      <t>ヒデハル</t>
    </rPh>
    <phoneticPr fontId="4"/>
  </si>
  <si>
    <t>030-0121</t>
  </si>
  <si>
    <t>向陽会</t>
  </si>
  <si>
    <t>佐々木　修</t>
  </si>
  <si>
    <t>030-0845</t>
  </si>
  <si>
    <t>桜川会</t>
  </si>
  <si>
    <t>菊水会</t>
  </si>
  <si>
    <t>038-0014</t>
  </si>
  <si>
    <t>洗心会</t>
  </si>
  <si>
    <t>038-0031</t>
  </si>
  <si>
    <t>義栄会</t>
  </si>
  <si>
    <t>今村　良司</t>
  </si>
  <si>
    <t>030-0861</t>
  </si>
  <si>
    <t>円覚会</t>
  </si>
  <si>
    <t>030-0911</t>
  </si>
  <si>
    <t>030-0124</t>
  </si>
  <si>
    <t>恵寿福祉会</t>
  </si>
  <si>
    <t>藤本　ふみ</t>
  </si>
  <si>
    <t>030-0936</t>
  </si>
  <si>
    <t>諏訪ノ森会</t>
  </si>
  <si>
    <t>030-0933</t>
  </si>
  <si>
    <t>佐林会</t>
  </si>
  <si>
    <t>小山内　孝</t>
  </si>
  <si>
    <t>030-0955</t>
  </si>
  <si>
    <t>村上　秀一</t>
  </si>
  <si>
    <t>桐紫苑</t>
  </si>
  <si>
    <t>アルバ</t>
  </si>
  <si>
    <t>030-0901</t>
  </si>
  <si>
    <t>福聚会</t>
  </si>
  <si>
    <t>忠悠福祉会</t>
  </si>
  <si>
    <t>明恵会</t>
  </si>
  <si>
    <t>聖星会</t>
  </si>
  <si>
    <t>三上　省治</t>
  </si>
  <si>
    <t>緑鴎会</t>
  </si>
  <si>
    <t>038-0058</t>
  </si>
  <si>
    <t>桐の里</t>
  </si>
  <si>
    <t>高橋　克彦</t>
    <rPh sb="0" eb="2">
      <t>タカハシ</t>
    </rPh>
    <rPh sb="3" eb="5">
      <t>カツヒコ</t>
    </rPh>
    <phoneticPr fontId="4"/>
  </si>
  <si>
    <t>森の都</t>
  </si>
  <si>
    <t>温和会</t>
    <rPh sb="0" eb="2">
      <t>オンワ</t>
    </rPh>
    <rPh sb="2" eb="3">
      <t>カイ</t>
    </rPh>
    <phoneticPr fontId="4"/>
  </si>
  <si>
    <t>清養会</t>
  </si>
  <si>
    <t>030-0922</t>
  </si>
  <si>
    <t>青空会</t>
    <rPh sb="0" eb="2">
      <t>アオゾラ</t>
    </rPh>
    <rPh sb="2" eb="3">
      <t>カイ</t>
    </rPh>
    <phoneticPr fontId="4"/>
  </si>
  <si>
    <t>北清会</t>
  </si>
  <si>
    <t>038-1325</t>
  </si>
  <si>
    <t>清明福祉会</t>
  </si>
  <si>
    <t>天内　博康</t>
    <rPh sb="4" eb="5">
      <t>ヤス</t>
    </rPh>
    <phoneticPr fontId="4"/>
  </si>
  <si>
    <t>038-1303</t>
  </si>
  <si>
    <t>なるみ会</t>
  </si>
  <si>
    <t>038-1342</t>
  </si>
  <si>
    <t>若竹会</t>
  </si>
  <si>
    <t>公正福祉会</t>
  </si>
  <si>
    <t>若松会</t>
  </si>
  <si>
    <t>038-1311</t>
  </si>
  <si>
    <t>桐栄会</t>
  </si>
  <si>
    <t>中川　晴信</t>
  </si>
  <si>
    <t>梵珠福祉会</t>
  </si>
  <si>
    <t>036-8063</t>
  </si>
  <si>
    <t>一葉会</t>
  </si>
  <si>
    <t>長尾　春夫</t>
  </si>
  <si>
    <t>036-8082</t>
  </si>
  <si>
    <t>嶽暘会</t>
  </si>
  <si>
    <t>036-8233</t>
  </si>
  <si>
    <t>七峰会</t>
  </si>
  <si>
    <t>036-8356</t>
  </si>
  <si>
    <t>大井　正清</t>
  </si>
  <si>
    <t>養正福祉会</t>
  </si>
  <si>
    <t>036-8072</t>
  </si>
  <si>
    <t>弘前草右会</t>
  </si>
  <si>
    <t>036-8046</t>
  </si>
  <si>
    <t>耕光会</t>
  </si>
  <si>
    <t>036-8171</t>
  </si>
  <si>
    <t>高智会</t>
  </si>
  <si>
    <t>山鹿　紀夫</t>
  </si>
  <si>
    <t>036-8275</t>
  </si>
  <si>
    <t>昭三会</t>
  </si>
  <si>
    <t>花田　雄幸</t>
  </si>
  <si>
    <t>036-8273</t>
  </si>
  <si>
    <t>036-8141</t>
  </si>
  <si>
    <t>国吉福祉会</t>
  </si>
  <si>
    <t>036-1433</t>
  </si>
  <si>
    <t>清光福祉会</t>
  </si>
  <si>
    <t>036-8097</t>
  </si>
  <si>
    <t>城南福祉会</t>
  </si>
  <si>
    <t>原子　恒二</t>
    <rPh sb="4" eb="5">
      <t>２</t>
    </rPh>
    <phoneticPr fontId="4"/>
  </si>
  <si>
    <t>036-8232</t>
  </si>
  <si>
    <t>中野共愛会</t>
  </si>
  <si>
    <t>036-1451</t>
  </si>
  <si>
    <t>城西福祉会</t>
  </si>
  <si>
    <t>036-8365</t>
  </si>
  <si>
    <t>静修会</t>
  </si>
  <si>
    <t>038-3874</t>
  </si>
  <si>
    <t>三千会</t>
  </si>
  <si>
    <t>三崎　宜秀</t>
    <rPh sb="1" eb="2">
      <t>サキ</t>
    </rPh>
    <phoneticPr fontId="4"/>
  </si>
  <si>
    <t>036-8247</t>
  </si>
  <si>
    <t>聖康会</t>
  </si>
  <si>
    <t>036-8381</t>
  </si>
  <si>
    <t>緑真会</t>
  </si>
  <si>
    <t>036-8323</t>
  </si>
  <si>
    <t>伸栄会</t>
  </si>
  <si>
    <t>千葉　瑛子</t>
    <rPh sb="3" eb="5">
      <t>エイコ</t>
    </rPh>
    <phoneticPr fontId="4"/>
  </si>
  <si>
    <t>036-8115</t>
  </si>
  <si>
    <t>慈成会</t>
  </si>
  <si>
    <t>036-8095</t>
  </si>
  <si>
    <t>育美会</t>
  </si>
  <si>
    <t>036-8241</t>
  </si>
  <si>
    <t>富輝会</t>
  </si>
  <si>
    <t>吉田　孝子</t>
    <rPh sb="3" eb="5">
      <t>タカコ</t>
    </rPh>
    <phoneticPr fontId="4"/>
  </si>
  <si>
    <t>育英会</t>
  </si>
  <si>
    <t>036-8302</t>
  </si>
  <si>
    <t>松栄会</t>
  </si>
  <si>
    <t>藤田　鉄雄</t>
  </si>
  <si>
    <t>036-8126</t>
  </si>
  <si>
    <t>三和会</t>
  </si>
  <si>
    <t>三橋　一晃</t>
  </si>
  <si>
    <t>036-8052</t>
  </si>
  <si>
    <t>船幸会</t>
  </si>
  <si>
    <t>036-8375</t>
  </si>
  <si>
    <t>光成会</t>
  </si>
  <si>
    <t>吉田　安宏</t>
    <rPh sb="3" eb="5">
      <t>ヤスヒロ</t>
    </rPh>
    <phoneticPr fontId="4"/>
  </si>
  <si>
    <t>036-8102</t>
  </si>
  <si>
    <t>清心会</t>
  </si>
  <si>
    <t>036-8006</t>
  </si>
  <si>
    <t>陽明会</t>
  </si>
  <si>
    <t>常仁会</t>
  </si>
  <si>
    <t>中村　得仁</t>
  </si>
  <si>
    <t>036-8263</t>
  </si>
  <si>
    <t>東豊福祉会</t>
  </si>
  <si>
    <t>036-8083</t>
  </si>
  <si>
    <t>奈良岡統一</t>
  </si>
  <si>
    <t>036-8084</t>
  </si>
  <si>
    <t>清水会</t>
  </si>
  <si>
    <t>036-8226</t>
  </si>
  <si>
    <t>桂友会</t>
  </si>
  <si>
    <t>036-8125</t>
  </si>
  <si>
    <t>沢朋会</t>
  </si>
  <si>
    <t>小田桐孝夫</t>
  </si>
  <si>
    <t>伸康会</t>
  </si>
  <si>
    <t>梅村　芳文</t>
    <rPh sb="4" eb="5">
      <t>ブン</t>
    </rPh>
    <phoneticPr fontId="4"/>
  </si>
  <si>
    <t>千年会</t>
  </si>
  <si>
    <t>036-8144</t>
  </si>
  <si>
    <t>茜育友会</t>
  </si>
  <si>
    <t>桃仁会</t>
  </si>
  <si>
    <t>博陽会</t>
  </si>
  <si>
    <t>036-8243</t>
  </si>
  <si>
    <t>桜友会</t>
  </si>
  <si>
    <t>町田藤一郎</t>
    <rPh sb="0" eb="2">
      <t>マチダ</t>
    </rPh>
    <rPh sb="2" eb="3">
      <t>フジ</t>
    </rPh>
    <rPh sb="3" eb="5">
      <t>イチロウ</t>
    </rPh>
    <phoneticPr fontId="4"/>
  </si>
  <si>
    <t>036-8374</t>
  </si>
  <si>
    <t>弘前豊徳会</t>
  </si>
  <si>
    <t>036-8311</t>
  </si>
  <si>
    <t>花</t>
  </si>
  <si>
    <t>オリーブ会</t>
  </si>
  <si>
    <t>036-8271</t>
  </si>
  <si>
    <t>弘友会</t>
  </si>
  <si>
    <t>036-8066</t>
  </si>
  <si>
    <t>藤睦会</t>
  </si>
  <si>
    <t>036-8373</t>
  </si>
  <si>
    <t>036-8054</t>
  </si>
  <si>
    <t>恒林会</t>
  </si>
  <si>
    <t>036-8021</t>
  </si>
  <si>
    <t>新友会</t>
    <rPh sb="0" eb="1">
      <t>シン</t>
    </rPh>
    <rPh sb="1" eb="2">
      <t>トモ</t>
    </rPh>
    <rPh sb="2" eb="3">
      <t>カイ</t>
    </rPh>
    <phoneticPr fontId="4"/>
  </si>
  <si>
    <t>増川　元二</t>
    <rPh sb="0" eb="2">
      <t>マスカワ</t>
    </rPh>
    <rPh sb="3" eb="5">
      <t>モトニ</t>
    </rPh>
    <phoneticPr fontId="7"/>
  </si>
  <si>
    <t>幸喜会</t>
    <rPh sb="0" eb="1">
      <t>サチ</t>
    </rPh>
    <rPh sb="1" eb="2">
      <t>キ</t>
    </rPh>
    <rPh sb="2" eb="3">
      <t>カイ</t>
    </rPh>
    <phoneticPr fontId="4"/>
  </si>
  <si>
    <t>ふじみ会</t>
    <rPh sb="3" eb="4">
      <t>カイ</t>
    </rPh>
    <phoneticPr fontId="4"/>
  </si>
  <si>
    <t>聖陽会</t>
    <rPh sb="0" eb="1">
      <t>セイ</t>
    </rPh>
    <rPh sb="1" eb="2">
      <t>ヨウ</t>
    </rPh>
    <rPh sb="2" eb="3">
      <t>カイ</t>
    </rPh>
    <phoneticPr fontId="4"/>
  </si>
  <si>
    <t>真会</t>
  </si>
  <si>
    <t>佐藤　克晴</t>
    <rPh sb="3" eb="5">
      <t>カツハル</t>
    </rPh>
    <phoneticPr fontId="4"/>
  </si>
  <si>
    <t>036-1323</t>
  </si>
  <si>
    <t>抱民舎</t>
  </si>
  <si>
    <t>036-1312</t>
  </si>
  <si>
    <t>長慶会</t>
  </si>
  <si>
    <t>036-1511</t>
  </si>
  <si>
    <t>ひかり会</t>
    <rPh sb="3" eb="4">
      <t>カイ</t>
    </rPh>
    <phoneticPr fontId="4"/>
  </si>
  <si>
    <t>佐藤　敏子</t>
    <rPh sb="0" eb="2">
      <t>サトウ</t>
    </rPh>
    <rPh sb="3" eb="5">
      <t>トシコ</t>
    </rPh>
    <phoneticPr fontId="4"/>
  </si>
  <si>
    <t>三笠苑</t>
  </si>
  <si>
    <t>039-1166</t>
  </si>
  <si>
    <t>田口　豊實</t>
    <rPh sb="0" eb="2">
      <t>タグチ</t>
    </rPh>
    <rPh sb="3" eb="4">
      <t>ユタカ</t>
    </rPh>
    <rPh sb="4" eb="5">
      <t>ジツ</t>
    </rPh>
    <phoneticPr fontId="4"/>
  </si>
  <si>
    <t>スプリング</t>
  </si>
  <si>
    <t>やすらぎ会</t>
  </si>
  <si>
    <t>八陽会</t>
  </si>
  <si>
    <t>李澤　隆聖</t>
  </si>
  <si>
    <t>031-0012</t>
  </si>
  <si>
    <t>ぶさん会</t>
  </si>
  <si>
    <t>豊山　信子</t>
    <rPh sb="3" eb="5">
      <t>ノブコ</t>
    </rPh>
    <phoneticPr fontId="4"/>
  </si>
  <si>
    <t>寿栄会</t>
  </si>
  <si>
    <t>039-2241</t>
  </si>
  <si>
    <t>同伸会</t>
  </si>
  <si>
    <t>岩渕　惣二</t>
    <rPh sb="1" eb="2">
      <t>フチ</t>
    </rPh>
    <rPh sb="3" eb="4">
      <t>ソウ</t>
    </rPh>
    <rPh sb="4" eb="5">
      <t>ニ</t>
    </rPh>
    <phoneticPr fontId="4"/>
  </si>
  <si>
    <t>恵泉会</t>
  </si>
  <si>
    <t>031-0013</t>
  </si>
  <si>
    <t>愛育福祉会</t>
  </si>
  <si>
    <t>039-1105</t>
  </si>
  <si>
    <t>031-0021</t>
  </si>
  <si>
    <t>八戸和順会</t>
  </si>
  <si>
    <t>039-2242</t>
  </si>
  <si>
    <t>愛清会</t>
  </si>
  <si>
    <t>031-0822</t>
  </si>
  <si>
    <t>道友会</t>
  </si>
  <si>
    <t>039-1107</t>
  </si>
  <si>
    <t>実生会</t>
  </si>
  <si>
    <t>内山　麻理</t>
    <rPh sb="0" eb="2">
      <t>ウチヤマ</t>
    </rPh>
    <rPh sb="3" eb="5">
      <t>マリ</t>
    </rPh>
    <phoneticPr fontId="4"/>
  </si>
  <si>
    <t>橘香会</t>
  </si>
  <si>
    <t>恵邑会</t>
  </si>
  <si>
    <t>愛護会</t>
  </si>
  <si>
    <t>031-0812</t>
  </si>
  <si>
    <t>合歓の会</t>
  </si>
  <si>
    <t>039-1103</t>
  </si>
  <si>
    <t>光星会</t>
  </si>
  <si>
    <t>031-0832</t>
  </si>
  <si>
    <t>桔梗の会</t>
  </si>
  <si>
    <t>田頭　直門</t>
    <rPh sb="3" eb="5">
      <t>ジキモン</t>
    </rPh>
    <phoneticPr fontId="4"/>
  </si>
  <si>
    <t>はまなす会</t>
  </si>
  <si>
    <t>031-0821</t>
  </si>
  <si>
    <t>藤巴会</t>
  </si>
  <si>
    <t>廣田　和哉</t>
    <rPh sb="0" eb="2">
      <t>ヒロタ</t>
    </rPh>
    <rPh sb="3" eb="4">
      <t>カズ</t>
    </rPh>
    <rPh sb="4" eb="5">
      <t>ヤ</t>
    </rPh>
    <phoneticPr fontId="4"/>
  </si>
  <si>
    <t>031-0085</t>
  </si>
  <si>
    <t>育生会</t>
  </si>
  <si>
    <t>飯田　雄一</t>
  </si>
  <si>
    <t>031-0071</t>
  </si>
  <si>
    <t>浄心会</t>
  </si>
  <si>
    <t>031-0841</t>
  </si>
  <si>
    <t>恵友会</t>
  </si>
  <si>
    <t>039-1161</t>
  </si>
  <si>
    <t>吹上保育会</t>
  </si>
  <si>
    <t>寿陽会</t>
  </si>
  <si>
    <t>031-0801</t>
  </si>
  <si>
    <t>のぞみ会</t>
  </si>
  <si>
    <t>慶佼福祉会</t>
  </si>
  <si>
    <t>さつき会</t>
  </si>
  <si>
    <t>中村　洋子</t>
    <rPh sb="3" eb="5">
      <t>ヨウコ</t>
    </rPh>
    <phoneticPr fontId="4"/>
  </si>
  <si>
    <t>031-0023</t>
  </si>
  <si>
    <t>多賀福祉会</t>
  </si>
  <si>
    <t>佼友会</t>
  </si>
  <si>
    <t>いとし子会</t>
  </si>
  <si>
    <t>031-0073</t>
  </si>
  <si>
    <t>貴光会</t>
  </si>
  <si>
    <t>上田　祥悦</t>
  </si>
  <si>
    <t>031-0813</t>
  </si>
  <si>
    <t>清和会</t>
  </si>
  <si>
    <t>須川　和子</t>
    <rPh sb="3" eb="5">
      <t>カズコ</t>
    </rPh>
    <phoneticPr fontId="4"/>
  </si>
  <si>
    <t>一心会</t>
  </si>
  <si>
    <t>031-0072</t>
  </si>
  <si>
    <t>正友会</t>
  </si>
  <si>
    <t>恵順会</t>
  </si>
  <si>
    <t>恵愛会</t>
  </si>
  <si>
    <t>古川　雄三</t>
  </si>
  <si>
    <t>031-0803</t>
  </si>
  <si>
    <t>徳政会</t>
  </si>
  <si>
    <t>育幼会</t>
  </si>
  <si>
    <t>田名部一成</t>
  </si>
  <si>
    <t>039-1164</t>
  </si>
  <si>
    <t>助心会</t>
  </si>
  <si>
    <t>031-0011</t>
  </si>
  <si>
    <t>清慈会</t>
  </si>
  <si>
    <t>工藤清太郎</t>
  </si>
  <si>
    <t>みろく会</t>
  </si>
  <si>
    <t>澤口　公孝</t>
  </si>
  <si>
    <t>峰成会</t>
  </si>
  <si>
    <t>成田　禮子</t>
  </si>
  <si>
    <t>031-0842</t>
  </si>
  <si>
    <t>愛桂会</t>
  </si>
  <si>
    <t>佐々木桂一</t>
  </si>
  <si>
    <t>静栄会</t>
  </si>
  <si>
    <t>吉島　正信</t>
  </si>
  <si>
    <t>031-0802</t>
  </si>
  <si>
    <t>白銀会</t>
  </si>
  <si>
    <t>鶴飼　寿栄</t>
  </si>
  <si>
    <t>031-0844</t>
  </si>
  <si>
    <t>桐の葉会</t>
  </si>
  <si>
    <t>大澤　博義</t>
  </si>
  <si>
    <t>秋葉会</t>
  </si>
  <si>
    <t>高橋　秀磁</t>
    <rPh sb="3" eb="4">
      <t>ヒデ</t>
    </rPh>
    <rPh sb="4" eb="5">
      <t>ジ</t>
    </rPh>
    <phoneticPr fontId="4"/>
  </si>
  <si>
    <t>東幸会</t>
  </si>
  <si>
    <t>慈清会</t>
  </si>
  <si>
    <t>031-0004</t>
  </si>
  <si>
    <t>杏林会</t>
  </si>
  <si>
    <t>倫青会</t>
  </si>
  <si>
    <t>031-0804</t>
  </si>
  <si>
    <t>俊公会</t>
  </si>
  <si>
    <t>平成会</t>
  </si>
  <si>
    <t>031-0823</t>
  </si>
  <si>
    <t>愛心会</t>
  </si>
  <si>
    <t>中居　忠史</t>
  </si>
  <si>
    <t>みやぎ会</t>
  </si>
  <si>
    <t>親泉会</t>
  </si>
  <si>
    <t>阿部　邦廣</t>
  </si>
  <si>
    <t>まほろば</t>
  </si>
  <si>
    <t>室岡　孝信</t>
  </si>
  <si>
    <t>八重福祉会</t>
  </si>
  <si>
    <t>039-1167</t>
  </si>
  <si>
    <t>白菊会</t>
  </si>
  <si>
    <t>慈泉会</t>
  </si>
  <si>
    <t>みつは会</t>
  </si>
  <si>
    <t>田頭　初美</t>
  </si>
  <si>
    <t>甲洋会</t>
  </si>
  <si>
    <t>野澤　俊雄</t>
    <rPh sb="0" eb="2">
      <t>ノザワ</t>
    </rPh>
    <rPh sb="3" eb="5">
      <t>トシオ</t>
    </rPh>
    <phoneticPr fontId="4"/>
  </si>
  <si>
    <t>青い海の会</t>
  </si>
  <si>
    <t>木村　鶴恵</t>
  </si>
  <si>
    <t>田面木会</t>
  </si>
  <si>
    <t>039-1104</t>
  </si>
  <si>
    <t>一好会</t>
    <rPh sb="0" eb="1">
      <t>イチ</t>
    </rPh>
    <rPh sb="1" eb="2">
      <t>ス</t>
    </rPh>
    <rPh sb="2" eb="3">
      <t>カイ</t>
    </rPh>
    <phoneticPr fontId="4"/>
  </si>
  <si>
    <t>小澤　本江</t>
    <rPh sb="0" eb="2">
      <t>オザワ</t>
    </rPh>
    <rPh sb="3" eb="4">
      <t>ホン</t>
    </rPh>
    <rPh sb="4" eb="5">
      <t>エ</t>
    </rPh>
    <phoneticPr fontId="4"/>
  </si>
  <si>
    <t>たんぽぽ会</t>
    <rPh sb="4" eb="5">
      <t>カイ</t>
    </rPh>
    <phoneticPr fontId="4"/>
  </si>
  <si>
    <t>小林ミツヨ</t>
    <rPh sb="0" eb="2">
      <t>コバヤシ</t>
    </rPh>
    <phoneticPr fontId="4"/>
  </si>
  <si>
    <t>結心会</t>
    <rPh sb="0" eb="1">
      <t>ムス</t>
    </rPh>
    <rPh sb="1" eb="2">
      <t>ココロ</t>
    </rPh>
    <rPh sb="2" eb="3">
      <t>カイ</t>
    </rPh>
    <phoneticPr fontId="4"/>
  </si>
  <si>
    <t>友の会</t>
    <rPh sb="0" eb="1">
      <t>トモ</t>
    </rPh>
    <rPh sb="2" eb="3">
      <t>カイ</t>
    </rPh>
    <phoneticPr fontId="4"/>
  </si>
  <si>
    <t>めぐみの邑</t>
    <rPh sb="4" eb="5">
      <t>ムラ</t>
    </rPh>
    <phoneticPr fontId="4"/>
  </si>
  <si>
    <t>秋桜会</t>
    <rPh sb="0" eb="1">
      <t>アキ</t>
    </rPh>
    <rPh sb="1" eb="2">
      <t>ザクラ</t>
    </rPh>
    <rPh sb="2" eb="3">
      <t>カイ</t>
    </rPh>
    <phoneticPr fontId="4"/>
  </si>
  <si>
    <t>036-0306</t>
  </si>
  <si>
    <t>千徳会</t>
  </si>
  <si>
    <t>村上　隆昭</t>
  </si>
  <si>
    <t>036-0343</t>
  </si>
  <si>
    <t>036-0413</t>
  </si>
  <si>
    <t>つくし会</t>
  </si>
  <si>
    <t>工藤哲悟郎</t>
  </si>
  <si>
    <t>036-0511</t>
  </si>
  <si>
    <t>竹実会</t>
  </si>
  <si>
    <t>036-0337</t>
  </si>
  <si>
    <t>黒石若葉会</t>
  </si>
  <si>
    <t>明本　謙治</t>
  </si>
  <si>
    <t>036-0305</t>
  </si>
  <si>
    <t>東保会</t>
  </si>
  <si>
    <t>相馬　成仁</t>
  </si>
  <si>
    <t>036-0372</t>
  </si>
  <si>
    <t>保善会</t>
  </si>
  <si>
    <t>浅原三恵子</t>
    <rPh sb="0" eb="2">
      <t>アサハラ</t>
    </rPh>
    <rPh sb="2" eb="3">
      <t>ミ</t>
    </rPh>
    <rPh sb="3" eb="5">
      <t>ケイコ</t>
    </rPh>
    <phoneticPr fontId="4"/>
  </si>
  <si>
    <t>036-0388</t>
  </si>
  <si>
    <t>御幸会</t>
  </si>
  <si>
    <t>あけぼの会</t>
  </si>
  <si>
    <t>036-0321</t>
  </si>
  <si>
    <t>五倫会</t>
  </si>
  <si>
    <t>036-0521</t>
  </si>
  <si>
    <t>報徳会</t>
  </si>
  <si>
    <t>中村裕可子</t>
    <rPh sb="0" eb="2">
      <t>ナカムラ</t>
    </rPh>
    <rPh sb="2" eb="3">
      <t>ユウ</t>
    </rPh>
    <rPh sb="3" eb="4">
      <t>カ</t>
    </rPh>
    <rPh sb="4" eb="5">
      <t>コ</t>
    </rPh>
    <phoneticPr fontId="4"/>
  </si>
  <si>
    <t>036-0537</t>
  </si>
  <si>
    <t>幸成会</t>
  </si>
  <si>
    <t>福士富美子</t>
  </si>
  <si>
    <t>すみれ会</t>
  </si>
  <si>
    <t>036-0505</t>
  </si>
  <si>
    <t>三好厚生会</t>
  </si>
  <si>
    <t>037-0088</t>
  </si>
  <si>
    <t>若葉会</t>
  </si>
  <si>
    <t>小田桐和子</t>
  </si>
  <si>
    <t>037-0089</t>
  </si>
  <si>
    <t>037-0033</t>
  </si>
  <si>
    <t>島村吉三久</t>
  </si>
  <si>
    <t>037-0011</t>
  </si>
  <si>
    <t>七和福祉会</t>
  </si>
  <si>
    <t>阿部　英樹</t>
    <rPh sb="3" eb="5">
      <t>ヒデキ</t>
    </rPh>
    <phoneticPr fontId="4"/>
  </si>
  <si>
    <t>037-0641</t>
  </si>
  <si>
    <t>中川双葉会</t>
  </si>
  <si>
    <t>037-0094</t>
  </si>
  <si>
    <t>037-0013</t>
  </si>
  <si>
    <t>鎌重会</t>
  </si>
  <si>
    <t>梅沢厚生会</t>
  </si>
  <si>
    <t>前田　清勝</t>
  </si>
  <si>
    <t>037-0022</t>
  </si>
  <si>
    <t>厚志会</t>
  </si>
  <si>
    <t>木村　泰幸</t>
  </si>
  <si>
    <t>一真会</t>
  </si>
  <si>
    <t>037-0043</t>
  </si>
  <si>
    <t>さかえ会</t>
  </si>
  <si>
    <t>037-0035</t>
  </si>
  <si>
    <t>愛生会</t>
  </si>
  <si>
    <t>寺田スズヱ</t>
  </si>
  <si>
    <t>照輝会</t>
  </si>
  <si>
    <t>一戸　義雄</t>
  </si>
  <si>
    <t>037-0024</t>
  </si>
  <si>
    <t>飯詰福祉会</t>
  </si>
  <si>
    <t>太田　康成</t>
    <rPh sb="3" eb="5">
      <t>ヤスナリ</t>
    </rPh>
    <phoneticPr fontId="4"/>
  </si>
  <si>
    <t>037-0002</t>
  </si>
  <si>
    <t>若菜会</t>
  </si>
  <si>
    <t>037-0631</t>
  </si>
  <si>
    <t>渡邊　建道</t>
  </si>
  <si>
    <t>037-0092</t>
  </si>
  <si>
    <t>拓心会</t>
  </si>
  <si>
    <t>島村美由紀</t>
  </si>
  <si>
    <t>037-0012</t>
  </si>
  <si>
    <t>和晃会</t>
  </si>
  <si>
    <t>037-0004</t>
  </si>
  <si>
    <t>白生会</t>
  </si>
  <si>
    <t>あしの会</t>
  </si>
  <si>
    <t>037-0201</t>
  </si>
  <si>
    <t>叶福祉会</t>
  </si>
  <si>
    <t>花田　昭一</t>
  </si>
  <si>
    <t>037-0202</t>
  </si>
  <si>
    <t>峰寿会</t>
  </si>
  <si>
    <t>037-0405</t>
  </si>
  <si>
    <t>友愛会</t>
  </si>
  <si>
    <t>江渡　恵美</t>
    <rPh sb="0" eb="2">
      <t>エト</t>
    </rPh>
    <rPh sb="3" eb="5">
      <t>メグミ</t>
    </rPh>
    <phoneticPr fontId="4"/>
  </si>
  <si>
    <t>034-0081</t>
  </si>
  <si>
    <t>034-0105</t>
  </si>
  <si>
    <t>如水会</t>
  </si>
  <si>
    <t>太田　功一</t>
    <rPh sb="3" eb="5">
      <t>コウイチ</t>
    </rPh>
    <phoneticPr fontId="4"/>
  </si>
  <si>
    <t>034-0021</t>
  </si>
  <si>
    <t>純心会</t>
  </si>
  <si>
    <t>034-0106</t>
  </si>
  <si>
    <t>三徳会</t>
  </si>
  <si>
    <t>034-0092</t>
  </si>
  <si>
    <t>健佑会</t>
  </si>
  <si>
    <t>034-0071</t>
  </si>
  <si>
    <t>さくら会</t>
  </si>
  <si>
    <t>034-0017</t>
  </si>
  <si>
    <t>誓心会</t>
  </si>
  <si>
    <t>川村　妃子</t>
    <rPh sb="0" eb="2">
      <t>カワムラ</t>
    </rPh>
    <rPh sb="3" eb="4">
      <t>キサキ</t>
    </rPh>
    <rPh sb="4" eb="5">
      <t>コ</t>
    </rPh>
    <phoneticPr fontId="4"/>
  </si>
  <si>
    <t>034-0041</t>
  </si>
  <si>
    <t>恩和会</t>
  </si>
  <si>
    <t>坂本　清枝</t>
    <rPh sb="0" eb="2">
      <t>サカモト</t>
    </rPh>
    <rPh sb="3" eb="5">
      <t>キヨエ</t>
    </rPh>
    <phoneticPr fontId="4"/>
  </si>
  <si>
    <t>福祉の里</t>
  </si>
  <si>
    <t>山本　孝司</t>
  </si>
  <si>
    <t>034-0061</t>
  </si>
  <si>
    <t>義乃会</t>
  </si>
  <si>
    <t>中野渡福美</t>
  </si>
  <si>
    <t>恵仁会</t>
  </si>
  <si>
    <t>高松　幸作</t>
  </si>
  <si>
    <t>034-0001</t>
  </si>
  <si>
    <t>北心会</t>
  </si>
  <si>
    <t>宮本　範道</t>
  </si>
  <si>
    <t>034-0095</t>
  </si>
  <si>
    <t>八甲田会</t>
    <rPh sb="0" eb="3">
      <t>ハッコウダ</t>
    </rPh>
    <rPh sb="3" eb="4">
      <t>カイ</t>
    </rPh>
    <phoneticPr fontId="4"/>
  </si>
  <si>
    <t>十和田湖会</t>
  </si>
  <si>
    <t>034-0301</t>
  </si>
  <si>
    <t>佐藤和佳子</t>
    <rPh sb="0" eb="2">
      <t>サトウ</t>
    </rPh>
    <rPh sb="2" eb="5">
      <t>ワカコ</t>
    </rPh>
    <phoneticPr fontId="4"/>
  </si>
  <si>
    <t>黒田　進二</t>
    <rPh sb="3" eb="4">
      <t>ススム</t>
    </rPh>
    <rPh sb="4" eb="5">
      <t>ニ</t>
    </rPh>
    <phoneticPr fontId="4"/>
  </si>
  <si>
    <t>033-0011</t>
  </si>
  <si>
    <t>鹿中福祉会</t>
  </si>
  <si>
    <t>033-0133</t>
  </si>
  <si>
    <t>鳳嗚会</t>
  </si>
  <si>
    <t>羽立　俊士</t>
    <rPh sb="3" eb="4">
      <t>シュン</t>
    </rPh>
    <rPh sb="4" eb="5">
      <t>シ</t>
    </rPh>
    <phoneticPr fontId="4"/>
  </si>
  <si>
    <t>033-0111</t>
  </si>
  <si>
    <t>古牧会</t>
  </si>
  <si>
    <t>古田　哲也</t>
  </si>
  <si>
    <t>033-0053</t>
  </si>
  <si>
    <t>楽晴会</t>
  </si>
  <si>
    <t>033-0021</t>
  </si>
  <si>
    <t>033-0142</t>
  </si>
  <si>
    <t>静光会</t>
  </si>
  <si>
    <t>幸陽会</t>
  </si>
  <si>
    <t>033-0037</t>
  </si>
  <si>
    <t>淋代福祉会</t>
  </si>
  <si>
    <t>033-0113</t>
  </si>
  <si>
    <t>育秀会</t>
  </si>
  <si>
    <t>同仁会</t>
  </si>
  <si>
    <t>常光会</t>
  </si>
  <si>
    <t>こひつじ会</t>
  </si>
  <si>
    <t>大津福祉会</t>
    <rPh sb="0" eb="2">
      <t>オオツ</t>
    </rPh>
    <rPh sb="2" eb="4">
      <t>フクシ</t>
    </rPh>
    <rPh sb="4" eb="5">
      <t>カイ</t>
    </rPh>
    <phoneticPr fontId="4"/>
  </si>
  <si>
    <t>高橋　高男</t>
    <rPh sb="0" eb="2">
      <t>タカハシ</t>
    </rPh>
    <rPh sb="3" eb="4">
      <t>タカ</t>
    </rPh>
    <rPh sb="4" eb="5">
      <t>オトコ</t>
    </rPh>
    <phoneticPr fontId="4"/>
  </si>
  <si>
    <t>035-0067</t>
  </si>
  <si>
    <t>035-0022</t>
  </si>
  <si>
    <t>内田　大輔</t>
    <rPh sb="3" eb="5">
      <t>ダイスケ</t>
    </rPh>
    <phoneticPr fontId="4"/>
  </si>
  <si>
    <t>光仁会</t>
  </si>
  <si>
    <t>035-0076</t>
  </si>
  <si>
    <t>明和会</t>
  </si>
  <si>
    <t>035-0021</t>
  </si>
  <si>
    <t>039-5201</t>
  </si>
  <si>
    <t>八千代会</t>
  </si>
  <si>
    <t>心光会</t>
  </si>
  <si>
    <t>佐々木泰定</t>
  </si>
  <si>
    <t>三恵会</t>
  </si>
  <si>
    <t>松岡　茂樹</t>
    <rPh sb="0" eb="2">
      <t>マツオカ</t>
    </rPh>
    <rPh sb="3" eb="5">
      <t>シゲキ</t>
    </rPh>
    <phoneticPr fontId="4"/>
  </si>
  <si>
    <t>ひばの実会</t>
  </si>
  <si>
    <t>安田　祥導</t>
  </si>
  <si>
    <t>護心会</t>
  </si>
  <si>
    <t>038-3283</t>
  </si>
  <si>
    <t>038-3138</t>
  </si>
  <si>
    <t>潮音会</t>
  </si>
  <si>
    <t>038-3282</t>
  </si>
  <si>
    <t>富峰会</t>
  </si>
  <si>
    <t>長内　富三</t>
  </si>
  <si>
    <t>038-3277</t>
  </si>
  <si>
    <t>睦実会</t>
  </si>
  <si>
    <t>大橋登美子</t>
    <rPh sb="2" eb="5">
      <t>トミコ</t>
    </rPh>
    <phoneticPr fontId="4"/>
  </si>
  <si>
    <t>038-3286</t>
  </si>
  <si>
    <t>緑会</t>
  </si>
  <si>
    <t>038-3141</t>
  </si>
  <si>
    <t>島光会</t>
  </si>
  <si>
    <t>038-3145</t>
  </si>
  <si>
    <t>健誠会</t>
  </si>
  <si>
    <t>038-2816</t>
  </si>
  <si>
    <t>印光会</t>
  </si>
  <si>
    <t>柏友会</t>
  </si>
  <si>
    <t>成田　英世</t>
  </si>
  <si>
    <t>038-3101</t>
  </si>
  <si>
    <t>豊稲会</t>
  </si>
  <si>
    <t>倉内　泰雄</t>
    <rPh sb="3" eb="5">
      <t>ヤスオ</t>
    </rPh>
    <phoneticPr fontId="4"/>
  </si>
  <si>
    <t>037-0104</t>
  </si>
  <si>
    <t>外川三千雄</t>
    <rPh sb="0" eb="2">
      <t>ソトカワ</t>
    </rPh>
    <rPh sb="2" eb="3">
      <t>サン</t>
    </rPh>
    <rPh sb="3" eb="4">
      <t>セン</t>
    </rPh>
    <rPh sb="4" eb="5">
      <t>オ</t>
    </rPh>
    <phoneticPr fontId="4"/>
  </si>
  <si>
    <t>036-0104</t>
  </si>
  <si>
    <t>法心会</t>
  </si>
  <si>
    <t>秀峰会</t>
  </si>
  <si>
    <t>日の出会</t>
  </si>
  <si>
    <t>036-0203</t>
  </si>
  <si>
    <t>直心会</t>
  </si>
  <si>
    <t>036-0233</t>
  </si>
  <si>
    <t>睦会</t>
  </si>
  <si>
    <t>036-0103</t>
  </si>
  <si>
    <t>銀杏の会</t>
  </si>
  <si>
    <t>036-0114</t>
  </si>
  <si>
    <t>柏根会</t>
  </si>
  <si>
    <t>高城同志会</t>
  </si>
  <si>
    <t>036-0142</t>
  </si>
  <si>
    <t>白岩会</t>
  </si>
  <si>
    <t>斎藤千恵子</t>
    <rPh sb="2" eb="5">
      <t>チエコ</t>
    </rPh>
    <phoneticPr fontId="4"/>
  </si>
  <si>
    <t>036-0121</t>
  </si>
  <si>
    <t>和洋会</t>
  </si>
  <si>
    <t>036-0146</t>
  </si>
  <si>
    <t>心友会</t>
  </si>
  <si>
    <t>玉泉会</t>
  </si>
  <si>
    <t>036-0131</t>
  </si>
  <si>
    <t>緑風会</t>
  </si>
  <si>
    <t>036-0141</t>
  </si>
  <si>
    <t>ほほえみ</t>
  </si>
  <si>
    <t>今井　隆一</t>
  </si>
  <si>
    <t>036-0162</t>
  </si>
  <si>
    <t>039-3314</t>
  </si>
  <si>
    <t>039-3321</t>
  </si>
  <si>
    <t>夏泊福祉会</t>
  </si>
  <si>
    <t>徳寿福祉会</t>
  </si>
  <si>
    <t>三康福祉会</t>
  </si>
  <si>
    <t>佐々木ちよ</t>
  </si>
  <si>
    <t>039-3332</t>
  </si>
  <si>
    <t>栄進福祉会</t>
  </si>
  <si>
    <t>畑山智恵子</t>
  </si>
  <si>
    <t>039-3342</t>
  </si>
  <si>
    <t>宏仁会</t>
  </si>
  <si>
    <t>長根　祐子</t>
    <rPh sb="0" eb="2">
      <t>ナガネ</t>
    </rPh>
    <rPh sb="3" eb="5">
      <t>ユウコ</t>
    </rPh>
    <phoneticPr fontId="4"/>
  </si>
  <si>
    <t>030-1412</t>
  </si>
  <si>
    <t>平舘福祉会</t>
  </si>
  <si>
    <t>030-1411</t>
  </si>
  <si>
    <t>希誠会</t>
    <rPh sb="0" eb="1">
      <t>マレ</t>
    </rPh>
    <rPh sb="1" eb="2">
      <t>マコト</t>
    </rPh>
    <rPh sb="2" eb="3">
      <t>カイ</t>
    </rPh>
    <phoneticPr fontId="4"/>
  </si>
  <si>
    <t>あじさい会</t>
  </si>
  <si>
    <t>030-1733</t>
  </si>
  <si>
    <t>030-1502</t>
  </si>
  <si>
    <t>双樹苑</t>
    <rPh sb="0" eb="1">
      <t>ソウ</t>
    </rPh>
    <rPh sb="1" eb="2">
      <t>ジュ</t>
    </rPh>
    <rPh sb="2" eb="3">
      <t>エン</t>
    </rPh>
    <phoneticPr fontId="4"/>
  </si>
  <si>
    <t>030-1202</t>
  </si>
  <si>
    <t>030-1203</t>
  </si>
  <si>
    <t>038-2761</t>
  </si>
  <si>
    <t>038-2702</t>
  </si>
  <si>
    <t>みちのく会</t>
  </si>
  <si>
    <t>038-2701</t>
  </si>
  <si>
    <t>音羽会</t>
  </si>
  <si>
    <t>小田桐一門</t>
    <rPh sb="3" eb="4">
      <t>イチ</t>
    </rPh>
    <phoneticPr fontId="4"/>
  </si>
  <si>
    <t>038-2712</t>
  </si>
  <si>
    <t>愛児福祉会</t>
  </si>
  <si>
    <t>本間　和夫</t>
  </si>
  <si>
    <t>038-2503</t>
  </si>
  <si>
    <t>野呂　秀昭</t>
    <rPh sb="3" eb="5">
      <t>ヒデアキ</t>
    </rPh>
    <phoneticPr fontId="4"/>
  </si>
  <si>
    <t>038-2413</t>
  </si>
  <si>
    <t>柳田福祉会</t>
  </si>
  <si>
    <t>038-2501</t>
  </si>
  <si>
    <t>坂﨑　博之</t>
  </si>
  <si>
    <t>038-2411</t>
  </si>
  <si>
    <t>038-2504</t>
  </si>
  <si>
    <t>038-2324</t>
  </si>
  <si>
    <t>横磯福祉会</t>
  </si>
  <si>
    <t>大沢　潤蔵</t>
    <rPh sb="3" eb="4">
      <t>ジュン</t>
    </rPh>
    <rPh sb="4" eb="5">
      <t>ゾウ</t>
    </rPh>
    <phoneticPr fontId="4"/>
  </si>
  <si>
    <t>038-2325</t>
  </si>
  <si>
    <t>西寿会</t>
  </si>
  <si>
    <t>038-2412</t>
  </si>
  <si>
    <t>西浜福祉会</t>
  </si>
  <si>
    <t>島川左千夫</t>
    <rPh sb="2" eb="5">
      <t>サチオ</t>
    </rPh>
    <phoneticPr fontId="4"/>
  </si>
  <si>
    <t>愛和会</t>
  </si>
  <si>
    <t>石沢　久子</t>
  </si>
  <si>
    <t>038-2321</t>
  </si>
  <si>
    <t>はくしん会</t>
  </si>
  <si>
    <t>038-2202</t>
  </si>
  <si>
    <t>治省会</t>
    <rPh sb="0" eb="1">
      <t>チ</t>
    </rPh>
    <rPh sb="1" eb="2">
      <t>セイ</t>
    </rPh>
    <rPh sb="2" eb="3">
      <t>カイ</t>
    </rPh>
    <phoneticPr fontId="4"/>
  </si>
  <si>
    <t>長坂　良輝</t>
    <rPh sb="0" eb="2">
      <t>ナガサカ</t>
    </rPh>
    <rPh sb="3" eb="5">
      <t>ヨシテル</t>
    </rPh>
    <phoneticPr fontId="4"/>
  </si>
  <si>
    <t>036-1411</t>
  </si>
  <si>
    <t>しらかば会</t>
  </si>
  <si>
    <t>038-3802</t>
  </si>
  <si>
    <t>038-1214</t>
  </si>
  <si>
    <t>千栄会</t>
  </si>
  <si>
    <t>佐藤　優子</t>
    <rPh sb="3" eb="5">
      <t>ユウコ</t>
    </rPh>
    <phoneticPr fontId="4"/>
  </si>
  <si>
    <t>038-3837</t>
  </si>
  <si>
    <t>極光の会</t>
  </si>
  <si>
    <t>038-0201</t>
  </si>
  <si>
    <t>038-0212</t>
  </si>
  <si>
    <t>北光会</t>
  </si>
  <si>
    <t>038-0211</t>
  </si>
  <si>
    <t>阿闍羅会</t>
  </si>
  <si>
    <t>秋元　広光</t>
    <rPh sb="0" eb="2">
      <t>アキモト</t>
    </rPh>
    <rPh sb="3" eb="4">
      <t>ヒロ</t>
    </rPh>
    <rPh sb="4" eb="5">
      <t>ヒカリ</t>
    </rPh>
    <phoneticPr fontId="4"/>
  </si>
  <si>
    <t>038-0232</t>
  </si>
  <si>
    <t>038-1122</t>
  </si>
  <si>
    <t>鶴住会</t>
  </si>
  <si>
    <t>038-3681</t>
  </si>
  <si>
    <t>037-0305</t>
  </si>
  <si>
    <t>奥津軽会</t>
  </si>
  <si>
    <t>向明会</t>
  </si>
  <si>
    <t>037-0304</t>
  </si>
  <si>
    <t>038-3503</t>
  </si>
  <si>
    <t>梅の子会</t>
  </si>
  <si>
    <t>鈴木　良子</t>
  </si>
  <si>
    <t>038-3511</t>
  </si>
  <si>
    <t>鶴寿会</t>
  </si>
  <si>
    <t>成田　俊彦</t>
    <rPh sb="0" eb="2">
      <t>ナリタ</t>
    </rPh>
    <rPh sb="3" eb="5">
      <t>トシヒコ</t>
    </rPh>
    <phoneticPr fontId="4"/>
  </si>
  <si>
    <t>清隆厚生会</t>
  </si>
  <si>
    <t>坂﨑　隆浩</t>
    <rPh sb="3" eb="5">
      <t>タカヒロ</t>
    </rPh>
    <phoneticPr fontId="4"/>
  </si>
  <si>
    <t>038-3532</t>
  </si>
  <si>
    <t>鶴松会</t>
  </si>
  <si>
    <t>038-3542</t>
  </si>
  <si>
    <t>桂久会</t>
  </si>
  <si>
    <t>共生会</t>
  </si>
  <si>
    <t>039-3164</t>
  </si>
  <si>
    <t>海陽会</t>
  </si>
  <si>
    <t>愛の園</t>
  </si>
  <si>
    <t>おさなご</t>
  </si>
  <si>
    <t>瀧野　道子</t>
  </si>
  <si>
    <t>039-3100</t>
  </si>
  <si>
    <t>光塵会</t>
  </si>
  <si>
    <t>青山　晃淳</t>
    <rPh sb="4" eb="5">
      <t>ジュン</t>
    </rPh>
    <phoneticPr fontId="4"/>
  </si>
  <si>
    <t>039-2505</t>
  </si>
  <si>
    <t>美土里会</t>
  </si>
  <si>
    <t>039-2504</t>
  </si>
  <si>
    <t>求道舎</t>
  </si>
  <si>
    <t>039-2516</t>
  </si>
  <si>
    <t>つつじ会</t>
  </si>
  <si>
    <t>石井　淳夫</t>
  </si>
  <si>
    <t>039-2546</t>
  </si>
  <si>
    <t>七戸福祉会</t>
  </si>
  <si>
    <t>戸舘　昭吉</t>
  </si>
  <si>
    <t>039-2514</t>
  </si>
  <si>
    <t>天寿園会</t>
  </si>
  <si>
    <t>工藤　要一</t>
  </si>
  <si>
    <t>六戸福祉会</t>
  </si>
  <si>
    <t>039-2371</t>
  </si>
  <si>
    <t>光龍会</t>
  </si>
  <si>
    <t>039-2372</t>
  </si>
  <si>
    <t>田中　孝雄</t>
    <rPh sb="0" eb="2">
      <t>タナカ</t>
    </rPh>
    <rPh sb="3" eb="5">
      <t>タカオ</t>
    </rPh>
    <phoneticPr fontId="4"/>
  </si>
  <si>
    <t>メ―プル</t>
  </si>
  <si>
    <t>039-2311</t>
  </si>
  <si>
    <t>もみじ会</t>
  </si>
  <si>
    <t>横浜会</t>
    <rPh sb="0" eb="2">
      <t>ヨコハマ</t>
    </rPh>
    <rPh sb="2" eb="3">
      <t>カイ</t>
    </rPh>
    <phoneticPr fontId="4"/>
  </si>
  <si>
    <t>039-4141</t>
  </si>
  <si>
    <t>貴望会</t>
  </si>
  <si>
    <t>渡邊　貴士</t>
    <rPh sb="3" eb="4">
      <t>タカシ</t>
    </rPh>
    <phoneticPr fontId="4"/>
  </si>
  <si>
    <t>上野福祉会</t>
  </si>
  <si>
    <t>039-2401</t>
  </si>
  <si>
    <t>上北福祉会</t>
  </si>
  <si>
    <t>小笠原芳春</t>
  </si>
  <si>
    <t>新生会</t>
  </si>
  <si>
    <t>039-2402</t>
  </si>
  <si>
    <t>和森会</t>
  </si>
  <si>
    <t>和田　明人</t>
    <rPh sb="3" eb="5">
      <t>アキヒト</t>
    </rPh>
    <phoneticPr fontId="4"/>
  </si>
  <si>
    <t>039-2404</t>
  </si>
  <si>
    <t>栄光会</t>
  </si>
  <si>
    <t>上北拓心会</t>
  </si>
  <si>
    <t>宮里　武雄</t>
    <rPh sb="0" eb="2">
      <t>ミヤザト</t>
    </rPh>
    <rPh sb="3" eb="5">
      <t>タケオ</t>
    </rPh>
    <phoneticPr fontId="4"/>
  </si>
  <si>
    <t>優希会</t>
  </si>
  <si>
    <t>米倉　俊男</t>
    <rPh sb="0" eb="2">
      <t>ヨネクラ</t>
    </rPh>
    <rPh sb="3" eb="5">
      <t>トシオ</t>
    </rPh>
    <phoneticPr fontId="4"/>
  </si>
  <si>
    <t>039-2661</t>
  </si>
  <si>
    <t>039-2634</t>
  </si>
  <si>
    <t>駒井喜左衛門</t>
    <rPh sb="2" eb="3">
      <t>キ</t>
    </rPh>
    <rPh sb="3" eb="6">
      <t>サエモン</t>
    </rPh>
    <phoneticPr fontId="4"/>
  </si>
  <si>
    <t>039-2616</t>
  </si>
  <si>
    <t>乙供福祉会</t>
  </si>
  <si>
    <t>039-2664</t>
  </si>
  <si>
    <t>039-2652</t>
  </si>
  <si>
    <t>甲地福祉会</t>
  </si>
  <si>
    <t>吹越　幸子</t>
    <rPh sb="3" eb="5">
      <t>サチコ</t>
    </rPh>
    <phoneticPr fontId="4"/>
  </si>
  <si>
    <t>039-2633</t>
  </si>
  <si>
    <t>恵徳会</t>
  </si>
  <si>
    <t>039-2624</t>
  </si>
  <si>
    <t>長崎福祉会</t>
  </si>
  <si>
    <t>蛯澤　正雄</t>
    <rPh sb="1" eb="2">
      <t>サワ</t>
    </rPh>
    <rPh sb="3" eb="5">
      <t>マサオ</t>
    </rPh>
    <phoneticPr fontId="4"/>
  </si>
  <si>
    <t>039-2654</t>
  </si>
  <si>
    <t>039-3214</t>
  </si>
  <si>
    <t>松緑福祉会</t>
  </si>
  <si>
    <t>木村　廣正</t>
  </si>
  <si>
    <t>039-3211</t>
  </si>
  <si>
    <t>延寿福祉会</t>
  </si>
  <si>
    <t>039-4301</t>
  </si>
  <si>
    <t>山田　勝夫</t>
  </si>
  <si>
    <t>039-2201</t>
  </si>
  <si>
    <t>039-2203</t>
  </si>
  <si>
    <t>奥入瀬会</t>
    <rPh sb="1" eb="2">
      <t>ニュウ</t>
    </rPh>
    <phoneticPr fontId="4"/>
  </si>
  <si>
    <t>吉田　絹恵</t>
  </si>
  <si>
    <t>深沢福祉会</t>
  </si>
  <si>
    <t>039-2204</t>
  </si>
  <si>
    <t>清光会</t>
  </si>
  <si>
    <t>039-2211</t>
  </si>
  <si>
    <t>和光会</t>
  </si>
  <si>
    <t>三村　伸子</t>
    <rPh sb="3" eb="5">
      <t>ノブコ</t>
    </rPh>
    <phoneticPr fontId="4"/>
  </si>
  <si>
    <t>039-2125</t>
  </si>
  <si>
    <t>澤口　潤二</t>
    <rPh sb="0" eb="2">
      <t>サワグチ</t>
    </rPh>
    <rPh sb="3" eb="5">
      <t>ジュンジ</t>
    </rPh>
    <phoneticPr fontId="4"/>
  </si>
  <si>
    <t>039-2115</t>
  </si>
  <si>
    <t>北斗会</t>
  </si>
  <si>
    <t>松林　義光</t>
    <rPh sb="3" eb="5">
      <t>ヨシミツ</t>
    </rPh>
    <phoneticPr fontId="4"/>
  </si>
  <si>
    <t>誠友会</t>
  </si>
  <si>
    <t>苫米地義之</t>
    <rPh sb="1" eb="2">
      <t>コメ</t>
    </rPh>
    <phoneticPr fontId="4"/>
  </si>
  <si>
    <t>昭壽会</t>
  </si>
  <si>
    <t>039-2184</t>
  </si>
  <si>
    <t>若駒会</t>
    <rPh sb="0" eb="1">
      <t>ワカ</t>
    </rPh>
    <rPh sb="1" eb="2">
      <t>コマ</t>
    </rPh>
    <rPh sb="2" eb="3">
      <t>カイ</t>
    </rPh>
    <phoneticPr fontId="4"/>
  </si>
  <si>
    <t>成田　ユミ</t>
    <rPh sb="0" eb="2">
      <t>ナリタ</t>
    </rPh>
    <phoneticPr fontId="4"/>
  </si>
  <si>
    <t>友謝会</t>
    <rPh sb="0" eb="1">
      <t>トモ</t>
    </rPh>
    <rPh sb="1" eb="2">
      <t>シャ</t>
    </rPh>
    <rPh sb="2" eb="3">
      <t>カイ</t>
    </rPh>
    <phoneticPr fontId="4"/>
  </si>
  <si>
    <t>下道　康夫</t>
    <rPh sb="0" eb="1">
      <t>シタ</t>
    </rPh>
    <rPh sb="1" eb="2">
      <t>ミチ</t>
    </rPh>
    <rPh sb="3" eb="5">
      <t>ヤスオ</t>
    </rPh>
    <phoneticPr fontId="4"/>
  </si>
  <si>
    <t>森の香</t>
    <rPh sb="0" eb="1">
      <t>モリ</t>
    </rPh>
    <rPh sb="2" eb="3">
      <t>カ</t>
    </rPh>
    <phoneticPr fontId="4"/>
  </si>
  <si>
    <t>吉村　敬子</t>
    <rPh sb="0" eb="2">
      <t>ヨシムラ</t>
    </rPh>
    <rPh sb="3" eb="5">
      <t>ケイコ</t>
    </rPh>
    <phoneticPr fontId="4"/>
  </si>
  <si>
    <t>恵愛福祉会</t>
  </si>
  <si>
    <t>039-4601</t>
  </si>
  <si>
    <t>039-4222</t>
  </si>
  <si>
    <t>039-4502</t>
  </si>
  <si>
    <t>039-4711</t>
  </si>
  <si>
    <t>青幸会</t>
  </si>
  <si>
    <t>039-0141</t>
  </si>
  <si>
    <t>慈眼会</t>
  </si>
  <si>
    <t>039-0134</t>
  </si>
  <si>
    <t>仁正会</t>
  </si>
  <si>
    <t>恵心会</t>
  </si>
  <si>
    <t>039-0122</t>
  </si>
  <si>
    <t>039-1511</t>
  </si>
  <si>
    <t>抱茗会</t>
  </si>
  <si>
    <t>幸招会</t>
  </si>
  <si>
    <t>未萌会</t>
  </si>
  <si>
    <t>039-1531</t>
  </si>
  <si>
    <t>ファミリー</t>
  </si>
  <si>
    <t>039-1552</t>
  </si>
  <si>
    <t>039-0201</t>
  </si>
  <si>
    <t>吉幸会</t>
  </si>
  <si>
    <t>恵生会</t>
  </si>
  <si>
    <t>039-0103</t>
  </si>
  <si>
    <t>039-0503</t>
  </si>
  <si>
    <t>長老会</t>
  </si>
  <si>
    <t>039-0814</t>
  </si>
  <si>
    <t>水鏡会</t>
  </si>
  <si>
    <t>039-0802</t>
  </si>
  <si>
    <t>清風会</t>
  </si>
  <si>
    <t>松橋　竹子</t>
    <rPh sb="3" eb="5">
      <t>タケコ</t>
    </rPh>
    <phoneticPr fontId="4"/>
  </si>
  <si>
    <t>039-1201</t>
  </si>
  <si>
    <t>あすなろ会</t>
  </si>
  <si>
    <t>郷州　公典</t>
    <rPh sb="1" eb="2">
      <t>シュウ</t>
    </rPh>
    <phoneticPr fontId="4"/>
  </si>
  <si>
    <t>039-1208</t>
  </si>
  <si>
    <t>大洋会</t>
  </si>
  <si>
    <t>石川　清人</t>
  </si>
  <si>
    <t>無量会</t>
  </si>
  <si>
    <t>徳望会</t>
  </si>
  <si>
    <t>坂本　美洋</t>
  </si>
  <si>
    <t>039-1202</t>
  </si>
  <si>
    <t>養正会</t>
  </si>
  <si>
    <t>039-1801</t>
  </si>
  <si>
    <t>さくら園</t>
    <rPh sb="3" eb="4">
      <t>エン</t>
    </rPh>
    <phoneticPr fontId="3"/>
  </si>
  <si>
    <t>福法</t>
    <rPh sb="0" eb="1">
      <t>フク</t>
    </rPh>
    <rPh sb="1" eb="2">
      <t>ホウ</t>
    </rPh>
    <phoneticPr fontId="3"/>
  </si>
  <si>
    <t>公</t>
    <rPh sb="0" eb="1">
      <t>コウ</t>
    </rPh>
    <phoneticPr fontId="3"/>
  </si>
  <si>
    <t>黒石市八甲64-1</t>
    <rPh sb="0" eb="3">
      <t>クロイシシ</t>
    </rPh>
    <rPh sb="3" eb="5">
      <t>ハッコウ</t>
    </rPh>
    <phoneticPr fontId="4"/>
  </si>
  <si>
    <t>五所川原市梅田燕口257</t>
    <rPh sb="0" eb="5">
      <t>ゴショガワラシ</t>
    </rPh>
    <rPh sb="5" eb="7">
      <t>ウメダ</t>
    </rPh>
    <rPh sb="7" eb="8">
      <t>ツバメ</t>
    </rPh>
    <rPh sb="8" eb="9">
      <t>クチ</t>
    </rPh>
    <phoneticPr fontId="4"/>
  </si>
  <si>
    <t>つがる市森田町森田月見野473-2</t>
    <rPh sb="3" eb="4">
      <t>シ</t>
    </rPh>
    <rPh sb="4" eb="6">
      <t>モリタ</t>
    </rPh>
    <rPh sb="6" eb="7">
      <t>マチ</t>
    </rPh>
    <rPh sb="7" eb="9">
      <t>モリタ</t>
    </rPh>
    <rPh sb="9" eb="12">
      <t>ツキミノ</t>
    </rPh>
    <phoneticPr fontId="4"/>
  </si>
  <si>
    <t>つがる市森田町森田床舞鶴喰120-3</t>
    <rPh sb="3" eb="4">
      <t>シ</t>
    </rPh>
    <rPh sb="4" eb="6">
      <t>モリタ</t>
    </rPh>
    <rPh sb="6" eb="7">
      <t>マチ</t>
    </rPh>
    <rPh sb="7" eb="9">
      <t>モリタ</t>
    </rPh>
    <rPh sb="9" eb="10">
      <t>トコ</t>
    </rPh>
    <rPh sb="10" eb="11">
      <t>マイ</t>
    </rPh>
    <rPh sb="11" eb="12">
      <t>ツル</t>
    </rPh>
    <rPh sb="12" eb="13">
      <t>ク</t>
    </rPh>
    <phoneticPr fontId="4"/>
  </si>
  <si>
    <t>東津軽郡外ヶ浜町平舘根岸小川20-1</t>
    <rPh sb="0" eb="1">
      <t>ヒガシ</t>
    </rPh>
    <rPh sb="3" eb="4">
      <t>グン</t>
    </rPh>
    <rPh sb="4" eb="8">
      <t>ソトガハママチ</t>
    </rPh>
    <rPh sb="8" eb="10">
      <t>タイラダテ</t>
    </rPh>
    <rPh sb="10" eb="12">
      <t>ネギシ</t>
    </rPh>
    <rPh sb="12" eb="14">
      <t>オガワ</t>
    </rPh>
    <phoneticPr fontId="4"/>
  </si>
  <si>
    <t>上北郡東北町古屋敷45-1</t>
    <rPh sb="0" eb="3">
      <t>カミキタグン</t>
    </rPh>
    <rPh sb="3" eb="5">
      <t>トウホク</t>
    </rPh>
    <rPh sb="5" eb="6">
      <t>マチ</t>
    </rPh>
    <rPh sb="6" eb="9">
      <t>フルヤシキ</t>
    </rPh>
    <phoneticPr fontId="4"/>
  </si>
  <si>
    <t>039-3501</t>
  </si>
  <si>
    <t>恵寿福祉会</t>
    <rPh sb="0" eb="1">
      <t>メグミ</t>
    </rPh>
    <rPh sb="1" eb="2">
      <t>コトブキ</t>
    </rPh>
    <rPh sb="2" eb="4">
      <t>フクシ</t>
    </rPh>
    <rPh sb="4" eb="5">
      <t>カイ</t>
    </rPh>
    <phoneticPr fontId="4"/>
  </si>
  <si>
    <t>合浦保育園</t>
    <rPh sb="0" eb="2">
      <t>ガッポ</t>
    </rPh>
    <rPh sb="2" eb="5">
      <t>ホイクエン</t>
    </rPh>
    <phoneticPr fontId="4"/>
  </si>
  <si>
    <t>本郷保育園</t>
    <rPh sb="0" eb="2">
      <t>ホンゴウ</t>
    </rPh>
    <rPh sb="4" eb="5">
      <t>エン</t>
    </rPh>
    <phoneticPr fontId="4"/>
  </si>
  <si>
    <t>浪館保育園</t>
  </si>
  <si>
    <t>幸畑保育園</t>
    <rPh sb="4" eb="5">
      <t>エン</t>
    </rPh>
    <phoneticPr fontId="4"/>
  </si>
  <si>
    <t>佐藤　秀樹</t>
  </si>
  <si>
    <t>宮田保育園</t>
  </si>
  <si>
    <t>若芽保育園</t>
  </si>
  <si>
    <t>筒井保育園</t>
  </si>
  <si>
    <t>和幸保育園</t>
  </si>
  <si>
    <t>038-0054</t>
  </si>
  <si>
    <t>ひかり保育園</t>
    <rPh sb="3" eb="6">
      <t>ホイクエン</t>
    </rPh>
    <phoneticPr fontId="4"/>
  </si>
  <si>
    <t>小浜保育園</t>
  </si>
  <si>
    <t>038-0002</t>
  </si>
  <si>
    <t>愛心保育園</t>
  </si>
  <si>
    <t>038-0059</t>
  </si>
  <si>
    <t>青森第一なかよし保育園</t>
  </si>
  <si>
    <t>申孝保育園</t>
  </si>
  <si>
    <t>青森第二なかよし保育園</t>
  </si>
  <si>
    <t>鉄道弘済会</t>
  </si>
  <si>
    <t>野木和保育園</t>
    <rPh sb="3" eb="6">
      <t>ホイクエン</t>
    </rPh>
    <phoneticPr fontId="4"/>
  </si>
  <si>
    <t>佃保育園</t>
  </si>
  <si>
    <t>030-0145</t>
  </si>
  <si>
    <t>高田保育園</t>
  </si>
  <si>
    <t>後潟保育園</t>
  </si>
  <si>
    <t>あいの保育園</t>
    <rPh sb="3" eb="6">
      <t>ホイクエン</t>
    </rPh>
    <phoneticPr fontId="4"/>
  </si>
  <si>
    <t>八重田保育園</t>
    <rPh sb="3" eb="6">
      <t>ホイクエン</t>
    </rPh>
    <phoneticPr fontId="4"/>
  </si>
  <si>
    <t>030-0912</t>
  </si>
  <si>
    <t>富田保育園</t>
  </si>
  <si>
    <t>030-0931</t>
  </si>
  <si>
    <t>松原保育園</t>
  </si>
  <si>
    <t>青い鳥保育園</t>
    <rPh sb="3" eb="6">
      <t>ホイクエン</t>
    </rPh>
    <phoneticPr fontId="4"/>
  </si>
  <si>
    <t>幸伸保育園</t>
  </si>
  <si>
    <t>青森第三なかよし保育園</t>
  </si>
  <si>
    <t>小柳保育園</t>
  </si>
  <si>
    <t>038-0021</t>
  </si>
  <si>
    <t>あさひ保育園</t>
    <rPh sb="3" eb="6">
      <t>ホイクエン</t>
    </rPh>
    <phoneticPr fontId="4"/>
  </si>
  <si>
    <t>桜川保育園</t>
  </si>
  <si>
    <t>平和台保育園</t>
    <rPh sb="3" eb="6">
      <t>ホイクエン</t>
    </rPh>
    <phoneticPr fontId="4"/>
  </si>
  <si>
    <t>細越保育園</t>
  </si>
  <si>
    <t>千富保育園</t>
  </si>
  <si>
    <t>本泉保育園</t>
  </si>
  <si>
    <t>つばさ保育園</t>
    <rPh sb="3" eb="6">
      <t>ホイクエン</t>
    </rPh>
    <phoneticPr fontId="4"/>
  </si>
  <si>
    <t>玉川保育園</t>
  </si>
  <si>
    <t>030-0843</t>
  </si>
  <si>
    <t>まきば保育園</t>
    <rPh sb="3" eb="6">
      <t>ホイクエン</t>
    </rPh>
    <phoneticPr fontId="4"/>
  </si>
  <si>
    <t>泉川保育園</t>
  </si>
  <si>
    <t>大野保育園</t>
  </si>
  <si>
    <t>戸山保育園</t>
  </si>
  <si>
    <t>原別保育園</t>
  </si>
  <si>
    <t>北中野保育園</t>
    <rPh sb="3" eb="6">
      <t>ホイクエン</t>
    </rPh>
    <phoneticPr fontId="4"/>
  </si>
  <si>
    <t>大釈迦保育園</t>
    <rPh sb="3" eb="6">
      <t>ホイクエン</t>
    </rPh>
    <phoneticPr fontId="4"/>
  </si>
  <si>
    <t>038-1344</t>
  </si>
  <si>
    <t>（黒石市）</t>
    <rPh sb="1" eb="4">
      <t>クロイシシ</t>
    </rPh>
    <phoneticPr fontId="4"/>
  </si>
  <si>
    <t>五本松保育園</t>
    <rPh sb="3" eb="6">
      <t>ホイクエン</t>
    </rPh>
    <phoneticPr fontId="4"/>
  </si>
  <si>
    <t>038-1312</t>
  </si>
  <si>
    <t>蜆貝保育園</t>
    <rPh sb="0" eb="1">
      <t>シジミ</t>
    </rPh>
    <rPh sb="1" eb="2">
      <t>カイ</t>
    </rPh>
    <rPh sb="2" eb="5">
      <t>ホ</t>
    </rPh>
    <phoneticPr fontId="4"/>
  </si>
  <si>
    <t>学法</t>
    <rPh sb="0" eb="1">
      <t>ガク</t>
    </rPh>
    <rPh sb="1" eb="2">
      <t>ホウ</t>
    </rPh>
    <phoneticPr fontId="4"/>
  </si>
  <si>
    <t>南栄町保育園</t>
    <rPh sb="0" eb="1">
      <t>ミナミ</t>
    </rPh>
    <rPh sb="1" eb="3">
      <t>サカエマチ</t>
    </rPh>
    <rPh sb="3" eb="6">
      <t>ホ</t>
    </rPh>
    <phoneticPr fontId="4"/>
  </si>
  <si>
    <t>桔梗野みのり保育園</t>
    <rPh sb="6" eb="8">
      <t>ホイク</t>
    </rPh>
    <rPh sb="8" eb="9">
      <t>エン</t>
    </rPh>
    <phoneticPr fontId="4"/>
  </si>
  <si>
    <t>036-8227</t>
  </si>
  <si>
    <t>036-8124</t>
  </si>
  <si>
    <t>みどり保育園</t>
    <rPh sb="3" eb="6">
      <t>ホイクエン</t>
    </rPh>
    <phoneticPr fontId="4"/>
  </si>
  <si>
    <t>036-8185</t>
  </si>
  <si>
    <t>藤代保育園</t>
  </si>
  <si>
    <t>036-8316</t>
  </si>
  <si>
    <t>なかの保育園</t>
    <rPh sb="3" eb="6">
      <t>ホイクエン</t>
    </rPh>
    <phoneticPr fontId="4"/>
  </si>
  <si>
    <t>ダビデ保育園</t>
    <rPh sb="3" eb="6">
      <t>ホイクエン</t>
    </rPh>
    <phoneticPr fontId="4"/>
  </si>
  <si>
    <t>城東保育園</t>
  </si>
  <si>
    <t>036-8075</t>
  </si>
  <si>
    <t>小沢保育園</t>
  </si>
  <si>
    <t>致遠保育園</t>
  </si>
  <si>
    <t>隆親保育園</t>
  </si>
  <si>
    <t>036-8111</t>
  </si>
  <si>
    <t>若草保育園</t>
  </si>
  <si>
    <t>めぐみ保育園</t>
    <rPh sb="3" eb="6">
      <t>ホイクエン</t>
    </rPh>
    <phoneticPr fontId="4"/>
  </si>
  <si>
    <t>とっこ保育園</t>
    <rPh sb="3" eb="6">
      <t>ホイクエン</t>
    </rPh>
    <phoneticPr fontId="4"/>
  </si>
  <si>
    <t>青柳保育園</t>
  </si>
  <si>
    <t>036-8264</t>
  </si>
  <si>
    <t>桜ヶ丘保育園</t>
    <rPh sb="3" eb="6">
      <t>ホイクエン</t>
    </rPh>
    <phoneticPr fontId="4"/>
  </si>
  <si>
    <t>高杉保育園</t>
  </si>
  <si>
    <t>まつば保育園</t>
    <rPh sb="3" eb="6">
      <t>ホイクエン</t>
    </rPh>
    <phoneticPr fontId="4"/>
  </si>
  <si>
    <t>つがる保育園</t>
    <rPh sb="3" eb="6">
      <t>ホイクエン</t>
    </rPh>
    <phoneticPr fontId="4"/>
  </si>
  <si>
    <t>大東保育園</t>
  </si>
  <si>
    <t>よつば保育園</t>
    <rPh sb="3" eb="6">
      <t>ホイクエン</t>
    </rPh>
    <phoneticPr fontId="4"/>
  </si>
  <si>
    <t>とよだ保育園</t>
    <rPh sb="5" eb="6">
      <t>エン</t>
    </rPh>
    <phoneticPr fontId="4"/>
  </si>
  <si>
    <t>大沢保育園</t>
  </si>
  <si>
    <t>青女子保育園</t>
    <rPh sb="3" eb="6">
      <t>ホイクエン</t>
    </rPh>
    <phoneticPr fontId="4"/>
  </si>
  <si>
    <t>038-3615</t>
  </si>
  <si>
    <t>036-8042</t>
  </si>
  <si>
    <t>036-8112</t>
  </si>
  <si>
    <t>ひがし保育園</t>
    <rPh sb="3" eb="6">
      <t>ホ</t>
    </rPh>
    <phoneticPr fontId="4"/>
  </si>
  <si>
    <t>036-8361</t>
  </si>
  <si>
    <t>すその保育園</t>
    <rPh sb="3" eb="6">
      <t>ホイクエン</t>
    </rPh>
    <phoneticPr fontId="4"/>
  </si>
  <si>
    <t>036-1343</t>
  </si>
  <si>
    <t>036-1341</t>
  </si>
  <si>
    <t>031-0111</t>
  </si>
  <si>
    <t>湊保育園</t>
  </si>
  <si>
    <t>桐の葉保育園</t>
    <rPh sb="3" eb="6">
      <t>ホイクエン</t>
    </rPh>
    <phoneticPr fontId="4"/>
  </si>
  <si>
    <t>031-0824</t>
  </si>
  <si>
    <t>039-1101</t>
  </si>
  <si>
    <t>大杉平保育園</t>
    <rPh sb="3" eb="6">
      <t>ホイクエン</t>
    </rPh>
    <phoneticPr fontId="4"/>
  </si>
  <si>
    <t>しみず保育園</t>
    <rPh sb="3" eb="6">
      <t>ホイクエン</t>
    </rPh>
    <phoneticPr fontId="4"/>
  </si>
  <si>
    <t>岬台保育園</t>
  </si>
  <si>
    <t>虹の丘保育園</t>
    <rPh sb="0" eb="1">
      <t>ニジ</t>
    </rPh>
    <rPh sb="2" eb="3">
      <t>オカ</t>
    </rPh>
    <rPh sb="3" eb="6">
      <t>ホ</t>
    </rPh>
    <phoneticPr fontId="4"/>
  </si>
  <si>
    <t>太陽と海の子保育園</t>
    <rPh sb="0" eb="2">
      <t>タイヨウ</t>
    </rPh>
    <rPh sb="3" eb="4">
      <t>ウミ</t>
    </rPh>
    <rPh sb="5" eb="6">
      <t>コ</t>
    </rPh>
    <rPh sb="6" eb="8">
      <t>ホイク</t>
    </rPh>
    <rPh sb="8" eb="9">
      <t>エン</t>
    </rPh>
    <phoneticPr fontId="4"/>
  </si>
  <si>
    <t>036-0357</t>
  </si>
  <si>
    <t>上十川保育園</t>
    <rPh sb="3" eb="6">
      <t>ホイクエン</t>
    </rPh>
    <phoneticPr fontId="4"/>
  </si>
  <si>
    <t>036-0323</t>
  </si>
  <si>
    <t>アリス保育園</t>
    <rPh sb="3" eb="6">
      <t>ホイクエン</t>
    </rPh>
    <phoneticPr fontId="4"/>
  </si>
  <si>
    <t>千徳保育園</t>
  </si>
  <si>
    <t>六郷保育園</t>
  </si>
  <si>
    <t>036-0536</t>
  </si>
  <si>
    <t>036-0382</t>
  </si>
  <si>
    <t>幸成保育園</t>
  </si>
  <si>
    <t>五所川原市</t>
    <rPh sb="0" eb="5">
      <t>ゴショガワラシ</t>
    </rPh>
    <phoneticPr fontId="4"/>
  </si>
  <si>
    <t>公</t>
    <phoneticPr fontId="4"/>
  </si>
  <si>
    <t>037-0401</t>
  </si>
  <si>
    <t>宗法</t>
  </si>
  <si>
    <t>037-0015</t>
  </si>
  <si>
    <t>三好保育所</t>
  </si>
  <si>
    <t>中川保育園</t>
  </si>
  <si>
    <t>七和保育園</t>
  </si>
  <si>
    <t>037-0061</t>
  </si>
  <si>
    <t>037-0069</t>
  </si>
  <si>
    <t>037-0064</t>
  </si>
  <si>
    <t>037-0621</t>
  </si>
  <si>
    <t>みきの保育園</t>
    <rPh sb="3" eb="6">
      <t>ホイクエン</t>
    </rPh>
    <phoneticPr fontId="4"/>
  </si>
  <si>
    <t>034-0083</t>
  </si>
  <si>
    <t>034-0094</t>
  </si>
  <si>
    <t>豊ヶ岡保育所</t>
    <rPh sb="3" eb="6">
      <t>ホイクショ</t>
    </rPh>
    <phoneticPr fontId="4"/>
  </si>
  <si>
    <t>034-0037</t>
  </si>
  <si>
    <t>友愛保育園</t>
  </si>
  <si>
    <t>白菊保育園</t>
  </si>
  <si>
    <t>034-0036</t>
  </si>
  <si>
    <t>034-0031</t>
  </si>
  <si>
    <t>034-0107</t>
  </si>
  <si>
    <t>034-0089</t>
  </si>
  <si>
    <t>十和田めぐみ保育園</t>
  </si>
  <si>
    <t>八郷保育園</t>
  </si>
  <si>
    <t>033-0031</t>
  </si>
  <si>
    <t>033-0134</t>
  </si>
  <si>
    <t>033-0034</t>
  </si>
  <si>
    <t>光華保育園</t>
    <rPh sb="0" eb="1">
      <t>ヒカリ</t>
    </rPh>
    <rPh sb="1" eb="2">
      <t>ハナ</t>
    </rPh>
    <rPh sb="2" eb="5">
      <t>ホイクエン</t>
    </rPh>
    <phoneticPr fontId="4"/>
  </si>
  <si>
    <t>松園保育園</t>
  </si>
  <si>
    <t>美野原保育園</t>
    <rPh sb="3" eb="6">
      <t>ホイクエン</t>
    </rPh>
    <phoneticPr fontId="4"/>
  </si>
  <si>
    <t>033-0033</t>
  </si>
  <si>
    <t>035-0051</t>
  </si>
  <si>
    <t>柳町ひまわり保育園</t>
    <rPh sb="8" eb="9">
      <t>エン</t>
    </rPh>
    <phoneticPr fontId="4"/>
  </si>
  <si>
    <t>035-0031</t>
  </si>
  <si>
    <t>脇野沢保育園</t>
    <rPh sb="3" eb="6">
      <t>ホイクエン</t>
    </rPh>
    <phoneticPr fontId="4"/>
  </si>
  <si>
    <t>039-4401</t>
  </si>
  <si>
    <t>エビナ保育園</t>
    <rPh sb="3" eb="6">
      <t>ホイクエン</t>
    </rPh>
    <phoneticPr fontId="4"/>
  </si>
  <si>
    <t>並木保育園</t>
  </si>
  <si>
    <t>並木福祉会</t>
  </si>
  <si>
    <t>海の子保育園</t>
    <rPh sb="3" eb="6">
      <t>ホイクエン</t>
    </rPh>
    <phoneticPr fontId="4"/>
  </si>
  <si>
    <t>白百合保育園</t>
    <rPh sb="3" eb="6">
      <t>ホイクエン</t>
    </rPh>
    <phoneticPr fontId="4"/>
  </si>
  <si>
    <t>035-0061</t>
  </si>
  <si>
    <t>大平保育園</t>
    <rPh sb="2" eb="5">
      <t>ホ</t>
    </rPh>
    <phoneticPr fontId="4"/>
  </si>
  <si>
    <t>035-0083</t>
  </si>
  <si>
    <t>しばた保育園</t>
    <rPh sb="3" eb="6">
      <t>ホイクエン</t>
    </rPh>
    <phoneticPr fontId="4"/>
  </si>
  <si>
    <t>038-3164</t>
  </si>
  <si>
    <t>川除保育園</t>
  </si>
  <si>
    <t>038-3112</t>
  </si>
  <si>
    <t>038-3104</t>
  </si>
  <si>
    <t>037-0102</t>
  </si>
  <si>
    <t>館岡保育園</t>
  </si>
  <si>
    <t>菰槌保育園</t>
  </si>
  <si>
    <t>平賀保育園</t>
  </si>
  <si>
    <t>036-0115</t>
  </si>
  <si>
    <t>038-0101</t>
  </si>
  <si>
    <t>口広保育園</t>
  </si>
  <si>
    <t>青空保育園</t>
  </si>
  <si>
    <t>緑が丘保育園</t>
    <rPh sb="3" eb="6">
      <t>ホイクエン</t>
    </rPh>
    <phoneticPr fontId="4"/>
  </si>
  <si>
    <t>039-3361</t>
  </si>
  <si>
    <t>山彦保育園</t>
  </si>
  <si>
    <t>039-3363</t>
  </si>
  <si>
    <t>030-1214</t>
  </si>
  <si>
    <t>038-2711</t>
  </si>
  <si>
    <t>038-2733</t>
  </si>
  <si>
    <t>みよし保育園</t>
    <rPh sb="3" eb="6">
      <t>ホイクエン</t>
    </rPh>
    <phoneticPr fontId="4"/>
  </si>
  <si>
    <t>みはる保育園</t>
    <rPh sb="3" eb="6">
      <t>ホイクエン</t>
    </rPh>
    <phoneticPr fontId="4"/>
  </si>
  <si>
    <t>えの木保育園</t>
    <rPh sb="3" eb="6">
      <t>ホイクエン</t>
    </rPh>
    <phoneticPr fontId="4"/>
  </si>
  <si>
    <t>きらら保育園</t>
    <rPh sb="3" eb="6">
      <t>ホイクエン</t>
    </rPh>
    <phoneticPr fontId="4"/>
  </si>
  <si>
    <t>038-2203</t>
  </si>
  <si>
    <t>たしろ保育園</t>
    <rPh sb="3" eb="5">
      <t>ホイク</t>
    </rPh>
    <rPh sb="5" eb="6">
      <t>エン</t>
    </rPh>
    <phoneticPr fontId="4"/>
  </si>
  <si>
    <t>藤崎保育所</t>
  </si>
  <si>
    <t>038-3834</t>
  </si>
  <si>
    <t>小畑保育所</t>
  </si>
  <si>
    <t>038-3813</t>
  </si>
  <si>
    <t>038-1215</t>
  </si>
  <si>
    <t>038-1204</t>
  </si>
  <si>
    <t>大鰐保育園</t>
    <rPh sb="4" eb="5">
      <t>エン</t>
    </rPh>
    <phoneticPr fontId="4"/>
  </si>
  <si>
    <t>蔵館保育園</t>
  </si>
  <si>
    <t>（平川市）</t>
    <rPh sb="1" eb="4">
      <t>ヒラカワシ</t>
    </rPh>
    <phoneticPr fontId="4"/>
  </si>
  <si>
    <t>光田寺保育園</t>
    <rPh sb="3" eb="6">
      <t>ホイクエン</t>
    </rPh>
    <phoneticPr fontId="4"/>
  </si>
  <si>
    <t>038-1102</t>
  </si>
  <si>
    <t>038-1141</t>
  </si>
  <si>
    <t>038-1121</t>
  </si>
  <si>
    <t>038-3672</t>
  </si>
  <si>
    <t>038-3635</t>
  </si>
  <si>
    <t>038-3683</t>
  </si>
  <si>
    <t>038-3661</t>
  </si>
  <si>
    <t>鶴田町</t>
  </si>
  <si>
    <t>梅沢保育所</t>
  </si>
  <si>
    <t>水元保育園</t>
  </si>
  <si>
    <t>037-0302</t>
  </si>
  <si>
    <t>037-0313</t>
  </si>
  <si>
    <t>039-3113</t>
  </si>
  <si>
    <t>野辺地保育園</t>
    <rPh sb="3" eb="6">
      <t>ホイクエン</t>
    </rPh>
    <phoneticPr fontId="4"/>
  </si>
  <si>
    <t>明照保育園</t>
  </si>
  <si>
    <t>039-2527</t>
  </si>
  <si>
    <t>039-2518</t>
  </si>
  <si>
    <t>横浜町</t>
  </si>
  <si>
    <t>ちどり保育園</t>
    <rPh sb="3" eb="6">
      <t>ホイクエン</t>
    </rPh>
    <phoneticPr fontId="4"/>
  </si>
  <si>
    <t>横浜会</t>
  </si>
  <si>
    <t>乙供保育園</t>
  </si>
  <si>
    <t>第二保育園</t>
  </si>
  <si>
    <t>第三保育園</t>
  </si>
  <si>
    <t>小川原保育園</t>
    <rPh sb="3" eb="6">
      <t>ホイクエン</t>
    </rPh>
    <phoneticPr fontId="4"/>
  </si>
  <si>
    <t>六ヶ所村</t>
  </si>
  <si>
    <t>039-3212</t>
  </si>
  <si>
    <t>039-3215</t>
  </si>
  <si>
    <t>039-2216</t>
  </si>
  <si>
    <t>奥入瀬会</t>
  </si>
  <si>
    <t>039-2135</t>
  </si>
  <si>
    <t>039-2146</t>
  </si>
  <si>
    <t>039-2173</t>
  </si>
  <si>
    <t>東通村</t>
  </si>
  <si>
    <t>風間浦保育所</t>
    <rPh sb="0" eb="3">
      <t>カザマウラ</t>
    </rPh>
    <rPh sb="3" eb="5">
      <t>ホイク</t>
    </rPh>
    <rPh sb="5" eb="6">
      <t>ショ</t>
    </rPh>
    <phoneticPr fontId="4"/>
  </si>
  <si>
    <t>風間浦村</t>
  </si>
  <si>
    <t>佐井村保育所</t>
    <rPh sb="3" eb="6">
      <t>ホイクショ</t>
    </rPh>
    <phoneticPr fontId="4"/>
  </si>
  <si>
    <t>三戸町</t>
  </si>
  <si>
    <t>039-0112</t>
  </si>
  <si>
    <t>三戸保育園</t>
  </si>
  <si>
    <t>039-1501</t>
  </si>
  <si>
    <t>039-0502</t>
  </si>
  <si>
    <t>039-0105</t>
  </si>
  <si>
    <t>南部町</t>
    <rPh sb="0" eb="3">
      <t>ナンブマチ</t>
    </rPh>
    <phoneticPr fontId="4"/>
  </si>
  <si>
    <t>039-0815</t>
  </si>
  <si>
    <t>道仏保育園</t>
  </si>
  <si>
    <t>039-3503</t>
  </si>
  <si>
    <t>038-0004</t>
  </si>
  <si>
    <t>038-0052</t>
  </si>
  <si>
    <t>038-1313</t>
  </si>
  <si>
    <t>036-8132</t>
  </si>
  <si>
    <t>036-1441</t>
  </si>
  <si>
    <t>036-8312</t>
  </si>
  <si>
    <t>038-8125</t>
  </si>
  <si>
    <t>036-8121</t>
  </si>
  <si>
    <t>036-8214</t>
  </si>
  <si>
    <t>センター</t>
  </si>
  <si>
    <t>036-8153</t>
  </si>
  <si>
    <t>036-8101</t>
  </si>
  <si>
    <t>036-8127</t>
  </si>
  <si>
    <t>036-8325</t>
  </si>
  <si>
    <t>039-1109</t>
  </si>
  <si>
    <t>031-0075</t>
  </si>
  <si>
    <t>西部児童館</t>
  </si>
  <si>
    <t>036-0352</t>
  </si>
  <si>
    <t>036-0373</t>
  </si>
  <si>
    <t>幸成児童館</t>
    <rPh sb="0" eb="1">
      <t>シアワ</t>
    </rPh>
    <rPh sb="1" eb="2">
      <t>ナ</t>
    </rPh>
    <rPh sb="2" eb="4">
      <t>ジドウ</t>
    </rPh>
    <rPh sb="4" eb="5">
      <t>カン</t>
    </rPh>
    <phoneticPr fontId="4"/>
  </si>
  <si>
    <t>織笠児童館</t>
  </si>
  <si>
    <t>033-0035</t>
  </si>
  <si>
    <t>033-0062</t>
  </si>
  <si>
    <t>岡三沢児童館</t>
    <rPh sb="3" eb="6">
      <t>ジドウカン</t>
    </rPh>
    <phoneticPr fontId="4"/>
  </si>
  <si>
    <t>三沢児童館</t>
  </si>
  <si>
    <t>033-0022</t>
  </si>
  <si>
    <t>038-3143</t>
  </si>
  <si>
    <t>036-0242</t>
  </si>
  <si>
    <t>田舎館村</t>
  </si>
  <si>
    <t>039-3124</t>
  </si>
  <si>
    <t>野辺地町</t>
  </si>
  <si>
    <t>おいらせ町</t>
    <rPh sb="4" eb="5">
      <t>マチ</t>
    </rPh>
    <phoneticPr fontId="4"/>
  </si>
  <si>
    <t>039-2189</t>
  </si>
  <si>
    <t>斗川児童館</t>
  </si>
  <si>
    <t>中央児童館</t>
  </si>
  <si>
    <t>031-0001</t>
  </si>
  <si>
    <t>大鰐町</t>
  </si>
  <si>
    <t>036-1203</t>
  </si>
  <si>
    <t>038-3611</t>
  </si>
  <si>
    <t>医法</t>
  </si>
  <si>
    <t>青山荘</t>
  </si>
  <si>
    <t>030-0131</t>
  </si>
  <si>
    <t>さくら荘</t>
  </si>
  <si>
    <t>八甲</t>
    <rPh sb="0" eb="2">
      <t>ハッコウ</t>
    </rPh>
    <phoneticPr fontId="4"/>
  </si>
  <si>
    <t>やましろ</t>
  </si>
  <si>
    <t>しらかば共同作業所</t>
    <rPh sb="4" eb="6">
      <t>キョウドウ</t>
    </rPh>
    <rPh sb="6" eb="9">
      <t>サギョウショ</t>
    </rPh>
    <phoneticPr fontId="4"/>
  </si>
  <si>
    <t>030-0823</t>
  </si>
  <si>
    <t>030-0966</t>
  </si>
  <si>
    <t>ワークあかり</t>
  </si>
  <si>
    <t>青森市橋本2-19-9</t>
    <rPh sb="0" eb="3">
      <t>アオモリシ</t>
    </rPh>
    <rPh sb="3" eb="5">
      <t>ハシモト</t>
    </rPh>
    <phoneticPr fontId="4"/>
  </si>
  <si>
    <t>フレンドワークぼんじゅ</t>
  </si>
  <si>
    <t>すみれ</t>
  </si>
  <si>
    <t>弘前市藤代2-11-6</t>
    <rPh sb="0" eb="3">
      <t>ヒロサキシ</t>
    </rPh>
    <rPh sb="3" eb="5">
      <t>フジシロ</t>
    </rPh>
    <phoneticPr fontId="4"/>
  </si>
  <si>
    <t>生協</t>
    <rPh sb="0" eb="1">
      <t>ショウ</t>
    </rPh>
    <rPh sb="1" eb="2">
      <t>キョウ</t>
    </rPh>
    <phoneticPr fontId="4"/>
  </si>
  <si>
    <t>ぴあす</t>
  </si>
  <si>
    <t>くれよん</t>
  </si>
  <si>
    <t>弘前市若葉2-13-1</t>
    <rPh sb="0" eb="3">
      <t>ヒロサキシ</t>
    </rPh>
    <rPh sb="3" eb="5">
      <t>ワカバ</t>
    </rPh>
    <phoneticPr fontId="4"/>
  </si>
  <si>
    <t>036-8255</t>
  </si>
  <si>
    <t>ペポニ</t>
  </si>
  <si>
    <t>弘前市和徳町338-25</t>
    <rPh sb="0" eb="3">
      <t>ヒロサキシ</t>
    </rPh>
    <rPh sb="3" eb="4">
      <t>ワ</t>
    </rPh>
    <rPh sb="4" eb="5">
      <t>トク</t>
    </rPh>
    <rPh sb="5" eb="6">
      <t>マチ</t>
    </rPh>
    <phoneticPr fontId="4"/>
  </si>
  <si>
    <t>あおぞら作業所</t>
    <rPh sb="4" eb="7">
      <t>サギョウショ</t>
    </rPh>
    <phoneticPr fontId="4"/>
  </si>
  <si>
    <t>ラ・プリマベラ</t>
  </si>
  <si>
    <t>五所川原市字芭蕉48-2</t>
    <rPh sb="0" eb="5">
      <t>ゴショガワラシ</t>
    </rPh>
    <rPh sb="5" eb="6">
      <t>アザ</t>
    </rPh>
    <rPh sb="6" eb="8">
      <t>バショウ</t>
    </rPh>
    <phoneticPr fontId="4"/>
  </si>
  <si>
    <t>アセンドハウス</t>
  </si>
  <si>
    <t>ハートランドさくら</t>
  </si>
  <si>
    <t>035-0044</t>
  </si>
  <si>
    <t>アックス工房</t>
    <rPh sb="4" eb="6">
      <t>コウボウ</t>
    </rPh>
    <phoneticPr fontId="4"/>
  </si>
  <si>
    <t>東津軽郡今別町今別今別62-12</t>
    <rPh sb="0" eb="4">
      <t>ヒガシツガルグン</t>
    </rPh>
    <rPh sb="4" eb="7">
      <t>イマベツマチ</t>
    </rPh>
    <rPh sb="7" eb="9">
      <t>イマベツ</t>
    </rPh>
    <rPh sb="9" eb="11">
      <t>イマベツ</t>
    </rPh>
    <phoneticPr fontId="4"/>
  </si>
  <si>
    <t>工房わにっこ</t>
    <rPh sb="0" eb="2">
      <t>コウボウ</t>
    </rPh>
    <phoneticPr fontId="4"/>
  </si>
  <si>
    <t>南津軽郡大鰐町大字大鰐字大鰐9-4</t>
    <rPh sb="0" eb="4">
      <t>ミナミツガルグン</t>
    </rPh>
    <rPh sb="4" eb="6">
      <t>オオワニ</t>
    </rPh>
    <rPh sb="6" eb="7">
      <t>マチ</t>
    </rPh>
    <rPh sb="7" eb="9">
      <t>オオアザ</t>
    </rPh>
    <rPh sb="9" eb="11">
      <t>オオワニ</t>
    </rPh>
    <rPh sb="11" eb="12">
      <t>アザ</t>
    </rPh>
    <rPh sb="12" eb="14">
      <t>オオワニ</t>
    </rPh>
    <phoneticPr fontId="4"/>
  </si>
  <si>
    <t>翔</t>
    <rPh sb="0" eb="1">
      <t>ショウ</t>
    </rPh>
    <phoneticPr fontId="4"/>
  </si>
  <si>
    <t>北津軽郡鶴田町鶴田押上52</t>
    <rPh sb="0" eb="4">
      <t>キタツガルグン</t>
    </rPh>
    <rPh sb="4" eb="7">
      <t>ツルタマチ</t>
    </rPh>
    <rPh sb="7" eb="9">
      <t>ツルタ</t>
    </rPh>
    <rPh sb="9" eb="11">
      <t>オシアゲ</t>
    </rPh>
    <phoneticPr fontId="4"/>
  </si>
  <si>
    <t>鶴花塾</t>
    <rPh sb="0" eb="1">
      <t>ツル</t>
    </rPh>
    <rPh sb="1" eb="2">
      <t>ハナ</t>
    </rPh>
    <rPh sb="2" eb="3">
      <t>ジュク</t>
    </rPh>
    <phoneticPr fontId="4"/>
  </si>
  <si>
    <t>北津軽郡鶴田町沖津193</t>
    <rPh sb="0" eb="4">
      <t>キタツガルグン</t>
    </rPh>
    <rPh sb="4" eb="7">
      <t>ツルタマチ</t>
    </rPh>
    <rPh sb="7" eb="9">
      <t>オキツ</t>
    </rPh>
    <phoneticPr fontId="4"/>
  </si>
  <si>
    <t>北津軽郡中泊町大沢内海原213-2</t>
    <rPh sb="0" eb="4">
      <t>キタツガルグン</t>
    </rPh>
    <rPh sb="4" eb="7">
      <t>ナカドマリマチ</t>
    </rPh>
    <rPh sb="7" eb="9">
      <t>オオサワ</t>
    </rPh>
    <rPh sb="9" eb="10">
      <t>ナイ</t>
    </rPh>
    <rPh sb="10" eb="12">
      <t>ウナバラ</t>
    </rPh>
    <phoneticPr fontId="4"/>
  </si>
  <si>
    <t>037-0311</t>
  </si>
  <si>
    <t>福法</t>
    <phoneticPr fontId="4"/>
  </si>
  <si>
    <t>まことホーム</t>
    <phoneticPr fontId="4"/>
  </si>
  <si>
    <t>十和田市大字大不動字山中12-1</t>
    <rPh sb="9" eb="10">
      <t>アザ</t>
    </rPh>
    <rPh sb="10" eb="12">
      <t>ヤマナカ</t>
    </rPh>
    <phoneticPr fontId="4"/>
  </si>
  <si>
    <t>白鳥ホーム</t>
  </si>
  <si>
    <t>東津軽郡平内町大字盛田字堤ヶ沢126</t>
    <rPh sb="11" eb="12">
      <t>アザ</t>
    </rPh>
    <rPh sb="12" eb="13">
      <t>ツツミ</t>
    </rPh>
    <rPh sb="14" eb="15">
      <t>サワ</t>
    </rPh>
    <phoneticPr fontId="4"/>
  </si>
  <si>
    <t>誠幸園</t>
  </si>
  <si>
    <t>十和田市大字三本木字野崎116-3</t>
    <rPh sb="9" eb="10">
      <t>アザ</t>
    </rPh>
    <rPh sb="10" eb="12">
      <t>ノザキ</t>
    </rPh>
    <phoneticPr fontId="4"/>
  </si>
  <si>
    <t>安生園</t>
  </si>
  <si>
    <t>青森市大字浜舘字間瀬85-1</t>
    <rPh sb="7" eb="8">
      <t>アザ</t>
    </rPh>
    <rPh sb="8" eb="9">
      <t>マ</t>
    </rPh>
    <rPh sb="9" eb="10">
      <t>セ</t>
    </rPh>
    <phoneticPr fontId="4"/>
  </si>
  <si>
    <t>藤ホーム</t>
  </si>
  <si>
    <t>青森市大字駒込字蛍沢387-3</t>
    <rPh sb="7" eb="8">
      <t>アザ</t>
    </rPh>
    <rPh sb="8" eb="9">
      <t>ホタル</t>
    </rPh>
    <rPh sb="9" eb="10">
      <t>サワ</t>
    </rPh>
    <phoneticPr fontId="4"/>
  </si>
  <si>
    <t>弘前温清園</t>
  </si>
  <si>
    <t>弘前市大字金属町5-1</t>
    <rPh sb="5" eb="7">
      <t>キンゾク</t>
    </rPh>
    <rPh sb="7" eb="8">
      <t>マチ</t>
    </rPh>
    <phoneticPr fontId="4"/>
  </si>
  <si>
    <t>長生園</t>
  </si>
  <si>
    <t>八戸市大字是川字犾森33</t>
    <rPh sb="7" eb="8">
      <t>アザ</t>
    </rPh>
    <rPh sb="9" eb="10">
      <t>モリ</t>
    </rPh>
    <phoneticPr fontId="4"/>
  </si>
  <si>
    <t>景楓荘</t>
  </si>
  <si>
    <t>つがる市木造末広43-56</t>
    <rPh sb="3" eb="4">
      <t>シ</t>
    </rPh>
    <rPh sb="4" eb="6">
      <t>キヅクリ</t>
    </rPh>
    <rPh sb="6" eb="8">
      <t>スエヒロ</t>
    </rPh>
    <phoneticPr fontId="4"/>
  </si>
  <si>
    <t>033-0071</t>
    <phoneticPr fontId="4"/>
  </si>
  <si>
    <t>上北郡六戸町大字犬落瀬字堀切沢59-54</t>
    <rPh sb="11" eb="12">
      <t>アザ</t>
    </rPh>
    <rPh sb="12" eb="14">
      <t>ホリキリ</t>
    </rPh>
    <rPh sb="14" eb="15">
      <t>サワ</t>
    </rPh>
    <phoneticPr fontId="4"/>
  </si>
  <si>
    <t>藤の園</t>
  </si>
  <si>
    <t>青森市大字矢田字下野尻48-3</t>
    <rPh sb="7" eb="8">
      <t>アザ</t>
    </rPh>
    <rPh sb="8" eb="9">
      <t>シタ</t>
    </rPh>
    <rPh sb="9" eb="11">
      <t>ノジリ</t>
    </rPh>
    <phoneticPr fontId="4"/>
  </si>
  <si>
    <t>青森市大字新城字平岡746</t>
    <rPh sb="7" eb="8">
      <t>アザ</t>
    </rPh>
    <rPh sb="8" eb="10">
      <t>ヒラオカ</t>
    </rPh>
    <phoneticPr fontId="4"/>
  </si>
  <si>
    <t>敬仁会</t>
  </si>
  <si>
    <t>正寿園</t>
  </si>
  <si>
    <t>青森市大字田茂木野字阿部野63-2</t>
    <rPh sb="9" eb="10">
      <t>アザ</t>
    </rPh>
    <rPh sb="10" eb="12">
      <t>アベ</t>
    </rPh>
    <rPh sb="12" eb="13">
      <t>ノ</t>
    </rPh>
    <phoneticPr fontId="4"/>
  </si>
  <si>
    <t>寿幸園</t>
  </si>
  <si>
    <t>青森市大字高田字川瀬186-1</t>
    <rPh sb="7" eb="8">
      <t>アザ</t>
    </rPh>
    <rPh sb="8" eb="10">
      <t>カワセ</t>
    </rPh>
    <phoneticPr fontId="4"/>
  </si>
  <si>
    <t>三思園</t>
  </si>
  <si>
    <t>青森市大字横内字若草1-1</t>
    <rPh sb="7" eb="8">
      <t>アザ</t>
    </rPh>
    <rPh sb="8" eb="10">
      <t>ワカクサ</t>
    </rPh>
    <phoneticPr fontId="4"/>
  </si>
  <si>
    <t>雲谷ホーム</t>
  </si>
  <si>
    <t>青森市大字雲谷字山吹92-170</t>
    <rPh sb="7" eb="8">
      <t>アザ</t>
    </rPh>
    <rPh sb="8" eb="10">
      <t>ヤマブキ</t>
    </rPh>
    <phoneticPr fontId="4"/>
  </si>
  <si>
    <t>樹の里</t>
  </si>
  <si>
    <t>青森市大字諏訪沢字丸山56-1</t>
    <rPh sb="8" eb="9">
      <t>アザ</t>
    </rPh>
    <rPh sb="9" eb="11">
      <t>マルヤマ</t>
    </rPh>
    <phoneticPr fontId="4"/>
  </si>
  <si>
    <t>朝光苑</t>
  </si>
  <si>
    <t>青森市大字横内字亀井245-1</t>
    <rPh sb="7" eb="8">
      <t>アザ</t>
    </rPh>
    <rPh sb="8" eb="10">
      <t>カメイ</t>
    </rPh>
    <phoneticPr fontId="4"/>
  </si>
  <si>
    <t>温和会</t>
  </si>
  <si>
    <t>青森市大字久栗坂字山辺89-10</t>
    <rPh sb="5" eb="8">
      <t>クグリザカ</t>
    </rPh>
    <rPh sb="8" eb="9">
      <t>アザ</t>
    </rPh>
    <rPh sb="9" eb="11">
      <t>ヤマベ</t>
    </rPh>
    <phoneticPr fontId="4"/>
  </si>
  <si>
    <t>ゆうゆう荘</t>
  </si>
  <si>
    <t>青森市浪岡大字樽沢字村元330-7</t>
    <rPh sb="0" eb="3">
      <t>アオモリシ</t>
    </rPh>
    <rPh sb="3" eb="5">
      <t>ナミオカ</t>
    </rPh>
    <rPh sb="9" eb="10">
      <t>アザ</t>
    </rPh>
    <rPh sb="10" eb="12">
      <t>ムラモト</t>
    </rPh>
    <phoneticPr fontId="4"/>
  </si>
  <si>
    <t>外ヶ浜荘</t>
    <rPh sb="0" eb="3">
      <t>ソトガハマ</t>
    </rPh>
    <rPh sb="3" eb="4">
      <t>ソウ</t>
    </rPh>
    <phoneticPr fontId="4"/>
  </si>
  <si>
    <t>青森市大字奥内字宮田564-2</t>
    <rPh sb="0" eb="3">
      <t>アオモリシ</t>
    </rPh>
    <rPh sb="5" eb="7">
      <t>オクナイ</t>
    </rPh>
    <rPh sb="7" eb="8">
      <t>アザ</t>
    </rPh>
    <rPh sb="8" eb="10">
      <t>ミヤタ</t>
    </rPh>
    <phoneticPr fontId="4"/>
  </si>
  <si>
    <t>弘前静光園</t>
  </si>
  <si>
    <t>福寿園</t>
  </si>
  <si>
    <t>弘前市大字福村字新館添50-8</t>
    <rPh sb="7" eb="8">
      <t>アザ</t>
    </rPh>
    <rPh sb="8" eb="9">
      <t>シン</t>
    </rPh>
    <rPh sb="9" eb="10">
      <t>カン</t>
    </rPh>
    <rPh sb="10" eb="11">
      <t>ソ</t>
    </rPh>
    <phoneticPr fontId="4"/>
  </si>
  <si>
    <t>三和園</t>
  </si>
  <si>
    <t>白寿園</t>
  </si>
  <si>
    <t>弘前市大字大沢字稲元3-2</t>
    <rPh sb="7" eb="8">
      <t>アザ</t>
    </rPh>
    <rPh sb="8" eb="10">
      <t>イナモト</t>
    </rPh>
    <phoneticPr fontId="4"/>
  </si>
  <si>
    <t>サン・アップルホーム</t>
  </si>
  <si>
    <t>弘前市大字高杉字尾上山350</t>
    <rPh sb="7" eb="8">
      <t>アザ</t>
    </rPh>
    <rPh sb="8" eb="10">
      <t>オノエ</t>
    </rPh>
    <rPh sb="10" eb="11">
      <t>ヤマ</t>
    </rPh>
    <phoneticPr fontId="4"/>
  </si>
  <si>
    <t>おうよう園</t>
  </si>
  <si>
    <t>弘前市大字鬼沢字山ノ越249</t>
    <rPh sb="7" eb="8">
      <t>アザ</t>
    </rPh>
    <rPh sb="8" eb="9">
      <t>ヤマ</t>
    </rPh>
    <rPh sb="10" eb="11">
      <t>エツ</t>
    </rPh>
    <phoneticPr fontId="4"/>
  </si>
  <si>
    <t>松山荘</t>
  </si>
  <si>
    <t>長慶苑</t>
  </si>
  <si>
    <t>弘前市大字坂市字亀田53-3</t>
    <rPh sb="0" eb="3">
      <t>ヒロサキシ</t>
    </rPh>
    <rPh sb="7" eb="8">
      <t>アザ</t>
    </rPh>
    <rPh sb="8" eb="10">
      <t>カメダ</t>
    </rPh>
    <phoneticPr fontId="4"/>
  </si>
  <si>
    <t>光葉園</t>
    <rPh sb="1" eb="2">
      <t>ハ</t>
    </rPh>
    <phoneticPr fontId="4"/>
  </si>
  <si>
    <t>八戸市大字鮫町字金屎35-90</t>
    <rPh sb="6" eb="7">
      <t>マチ</t>
    </rPh>
    <rPh sb="7" eb="8">
      <t>アザ</t>
    </rPh>
    <rPh sb="8" eb="9">
      <t>キン</t>
    </rPh>
    <phoneticPr fontId="4"/>
  </si>
  <si>
    <t>八戸市大字妙字西平6-27</t>
    <rPh sb="6" eb="7">
      <t>アザ</t>
    </rPh>
    <rPh sb="7" eb="8">
      <t>ニシ</t>
    </rPh>
    <rPh sb="8" eb="9">
      <t>タイ</t>
    </rPh>
    <phoneticPr fontId="4"/>
  </si>
  <si>
    <t>瑞光園</t>
  </si>
  <si>
    <t>八戸市大字大久保字大山35-1</t>
    <rPh sb="8" eb="9">
      <t>アザ</t>
    </rPh>
    <rPh sb="9" eb="11">
      <t>オオヤマ</t>
    </rPh>
    <phoneticPr fontId="4"/>
  </si>
  <si>
    <t>修光園</t>
  </si>
  <si>
    <t>八戸市大字十日市字黒坂35</t>
    <rPh sb="5" eb="7">
      <t>トオカ</t>
    </rPh>
    <rPh sb="7" eb="8">
      <t>シ</t>
    </rPh>
    <rPh sb="8" eb="9">
      <t>アザ</t>
    </rPh>
    <rPh sb="9" eb="11">
      <t>クロサカ</t>
    </rPh>
    <phoneticPr fontId="4"/>
  </si>
  <si>
    <t>寿楽荘</t>
  </si>
  <si>
    <t>八戸市大字市川町字夏秋4</t>
    <rPh sb="5" eb="8">
      <t>イチカワマチ</t>
    </rPh>
    <rPh sb="8" eb="9">
      <t>アザ</t>
    </rPh>
    <rPh sb="9" eb="10">
      <t>ナツ</t>
    </rPh>
    <rPh sb="10" eb="11">
      <t>アキ</t>
    </rPh>
    <phoneticPr fontId="4"/>
  </si>
  <si>
    <t>八戸市大字河原木字見立山6-209</t>
    <rPh sb="8" eb="9">
      <t>アザ</t>
    </rPh>
    <rPh sb="9" eb="11">
      <t>ミタ</t>
    </rPh>
    <rPh sb="11" eb="12">
      <t>ヤマ</t>
    </rPh>
    <phoneticPr fontId="4"/>
  </si>
  <si>
    <t>信和会</t>
  </si>
  <si>
    <t>黒石市大字馬場尻南58</t>
    <rPh sb="5" eb="7">
      <t>ババ</t>
    </rPh>
    <rPh sb="7" eb="8">
      <t>シリ</t>
    </rPh>
    <rPh sb="8" eb="9">
      <t>ミナミ</t>
    </rPh>
    <phoneticPr fontId="4"/>
  </si>
  <si>
    <t>黒石市大字赤坂字池田136</t>
    <rPh sb="7" eb="8">
      <t>アザ</t>
    </rPh>
    <rPh sb="8" eb="10">
      <t>イケダ</t>
    </rPh>
    <phoneticPr fontId="4"/>
  </si>
  <si>
    <t>五所川原市大字金山字盛山42-8</t>
    <rPh sb="9" eb="10">
      <t>アザ</t>
    </rPh>
    <rPh sb="10" eb="12">
      <t>モリヤマ</t>
    </rPh>
    <phoneticPr fontId="4"/>
  </si>
  <si>
    <t>あかね荘</t>
  </si>
  <si>
    <t>五所川原市大字前田野目字長峰112-2</t>
    <rPh sb="11" eb="12">
      <t>アザ</t>
    </rPh>
    <rPh sb="12" eb="14">
      <t>ナガミネ</t>
    </rPh>
    <phoneticPr fontId="4"/>
  </si>
  <si>
    <t>祥光苑</t>
  </si>
  <si>
    <t>五所川原市大字沖飯詰字帯刀357-1</t>
    <rPh sb="10" eb="11">
      <t>アザ</t>
    </rPh>
    <rPh sb="11" eb="13">
      <t>タイトウ</t>
    </rPh>
    <phoneticPr fontId="4"/>
  </si>
  <si>
    <t>勲功会</t>
  </si>
  <si>
    <t>あしの園</t>
  </si>
  <si>
    <t>五所川原市金木町川倉七夕野84-442</t>
    <rPh sb="0" eb="5">
      <t>ゴショガワラシ</t>
    </rPh>
    <rPh sb="5" eb="8">
      <t>カナギマチ</t>
    </rPh>
    <rPh sb="10" eb="12">
      <t>タナバタ</t>
    </rPh>
    <rPh sb="12" eb="13">
      <t>ノ</t>
    </rPh>
    <phoneticPr fontId="4"/>
  </si>
  <si>
    <t>すわんの里</t>
  </si>
  <si>
    <t>一葉園</t>
  </si>
  <si>
    <t>十和田市大字深持字松森6-5</t>
    <rPh sb="8" eb="9">
      <t>アザ</t>
    </rPh>
    <rPh sb="9" eb="11">
      <t>マツモリ</t>
    </rPh>
    <phoneticPr fontId="4"/>
  </si>
  <si>
    <t>八甲荘</t>
    <rPh sb="0" eb="2">
      <t>ハッコウ</t>
    </rPh>
    <rPh sb="2" eb="3">
      <t>ショウ</t>
    </rPh>
    <phoneticPr fontId="4"/>
  </si>
  <si>
    <t>十和田市大字相坂字高清水78-232</t>
    <rPh sb="6" eb="8">
      <t>アイサカ</t>
    </rPh>
    <rPh sb="8" eb="9">
      <t>アザ</t>
    </rPh>
    <rPh sb="9" eb="12">
      <t>タカシミズ</t>
    </rPh>
    <phoneticPr fontId="4"/>
  </si>
  <si>
    <t>湖楽園</t>
  </si>
  <si>
    <t>十和田市奥瀬字下川目2-9</t>
    <rPh sb="0" eb="4">
      <t>トワダシ</t>
    </rPh>
    <rPh sb="4" eb="6">
      <t>オクセ</t>
    </rPh>
    <rPh sb="6" eb="7">
      <t>アザ</t>
    </rPh>
    <rPh sb="7" eb="8">
      <t>シタ</t>
    </rPh>
    <rPh sb="8" eb="10">
      <t>カワメ</t>
    </rPh>
    <phoneticPr fontId="4"/>
  </si>
  <si>
    <t>三沢市大字三沢字園沢156-8</t>
    <rPh sb="7" eb="8">
      <t>アザ</t>
    </rPh>
    <rPh sb="8" eb="9">
      <t>エン</t>
    </rPh>
    <rPh sb="9" eb="10">
      <t>サワ</t>
    </rPh>
    <phoneticPr fontId="4"/>
  </si>
  <si>
    <t>ひばり苑</t>
  </si>
  <si>
    <t>三沢市六川目六丁目28-6</t>
  </si>
  <si>
    <t>岡三沢ぬくもりの家</t>
    <rPh sb="0" eb="1">
      <t>オカ</t>
    </rPh>
    <rPh sb="1" eb="3">
      <t>ミサワ</t>
    </rPh>
    <rPh sb="8" eb="9">
      <t>イエ</t>
    </rPh>
    <phoneticPr fontId="4"/>
  </si>
  <si>
    <t>栄町ぬくもりの家</t>
    <rPh sb="0" eb="1">
      <t>サカ</t>
    </rPh>
    <rPh sb="1" eb="2">
      <t>マチ</t>
    </rPh>
    <rPh sb="7" eb="8">
      <t>イエ</t>
    </rPh>
    <phoneticPr fontId="4"/>
  </si>
  <si>
    <t>みちのく荘</t>
  </si>
  <si>
    <t>恵光園</t>
  </si>
  <si>
    <t>むつ市大字奥内字竹立9</t>
    <rPh sb="7" eb="8">
      <t>アザ</t>
    </rPh>
    <rPh sb="8" eb="9">
      <t>タケ</t>
    </rPh>
    <rPh sb="9" eb="10">
      <t>タ</t>
    </rPh>
    <phoneticPr fontId="4"/>
  </si>
  <si>
    <t>桜木園</t>
  </si>
  <si>
    <t>せせらぎ荘</t>
  </si>
  <si>
    <t>むつ市川内町獅子畑128-4</t>
    <rPh sb="2" eb="3">
      <t>シ</t>
    </rPh>
    <rPh sb="5" eb="6">
      <t>マチ</t>
    </rPh>
    <rPh sb="6" eb="8">
      <t>シシ</t>
    </rPh>
    <rPh sb="8" eb="9">
      <t>ハタケ</t>
    </rPh>
    <phoneticPr fontId="4"/>
  </si>
  <si>
    <t>延寿園</t>
  </si>
  <si>
    <t>むつ市大畑町大赤川29-4</t>
    <rPh sb="2" eb="3">
      <t>シ</t>
    </rPh>
    <rPh sb="6" eb="7">
      <t>オオ</t>
    </rPh>
    <rPh sb="7" eb="9">
      <t>アカガワ</t>
    </rPh>
    <phoneticPr fontId="4"/>
  </si>
  <si>
    <t>いこいの里</t>
  </si>
  <si>
    <t>おおみなと園</t>
    <rPh sb="5" eb="6">
      <t>エン</t>
    </rPh>
    <phoneticPr fontId="4"/>
  </si>
  <si>
    <t>むつ市大湊新町30-10</t>
    <rPh sb="2" eb="3">
      <t>シ</t>
    </rPh>
    <rPh sb="3" eb="5">
      <t>オオミナト</t>
    </rPh>
    <rPh sb="5" eb="7">
      <t>シンチョウ</t>
    </rPh>
    <phoneticPr fontId="4"/>
  </si>
  <si>
    <t>柏風園</t>
  </si>
  <si>
    <t>つがる市木造筒木坂鳥谷沢18-9</t>
    <rPh sb="3" eb="4">
      <t>シ</t>
    </rPh>
    <rPh sb="4" eb="6">
      <t>キヅクリ</t>
    </rPh>
    <rPh sb="6" eb="7">
      <t>ツツ</t>
    </rPh>
    <rPh sb="7" eb="8">
      <t>キ</t>
    </rPh>
    <rPh sb="8" eb="9">
      <t>サカ</t>
    </rPh>
    <rPh sb="9" eb="11">
      <t>トリタニ</t>
    </rPh>
    <rPh sb="11" eb="12">
      <t>サワ</t>
    </rPh>
    <phoneticPr fontId="4"/>
  </si>
  <si>
    <t>明光園</t>
  </si>
  <si>
    <t>つがる市森田町大館勝山142-3</t>
    <rPh sb="3" eb="4">
      <t>シ</t>
    </rPh>
    <rPh sb="4" eb="6">
      <t>モリタ</t>
    </rPh>
    <rPh sb="6" eb="7">
      <t>マチ</t>
    </rPh>
    <rPh sb="7" eb="9">
      <t>オオダテ</t>
    </rPh>
    <rPh sb="9" eb="11">
      <t>カツヤマ</t>
    </rPh>
    <phoneticPr fontId="4"/>
  </si>
  <si>
    <t>桑寿園</t>
  </si>
  <si>
    <t>つがる市柏桑野木田若宮255-1</t>
    <rPh sb="3" eb="4">
      <t>シ</t>
    </rPh>
    <rPh sb="4" eb="5">
      <t>カシワ</t>
    </rPh>
    <rPh sb="5" eb="6">
      <t>クワ</t>
    </rPh>
    <rPh sb="6" eb="7">
      <t>ノ</t>
    </rPh>
    <rPh sb="7" eb="8">
      <t>キ</t>
    </rPh>
    <rPh sb="8" eb="9">
      <t>タ</t>
    </rPh>
    <rPh sb="9" eb="11">
      <t>ワカミヤ</t>
    </rPh>
    <phoneticPr fontId="4"/>
  </si>
  <si>
    <t>安住の里</t>
  </si>
  <si>
    <t>つがる市稲垣町豊川宮川143-1</t>
    <rPh sb="3" eb="4">
      <t>シ</t>
    </rPh>
    <rPh sb="4" eb="6">
      <t>イナガキ</t>
    </rPh>
    <rPh sb="6" eb="7">
      <t>マチ</t>
    </rPh>
    <rPh sb="7" eb="9">
      <t>トヨカワ</t>
    </rPh>
    <rPh sb="9" eb="11">
      <t>ミヤカワ</t>
    </rPh>
    <phoneticPr fontId="4"/>
  </si>
  <si>
    <t>さわやか園</t>
  </si>
  <si>
    <t>平川市日沼樋田85</t>
    <rPh sb="0" eb="2">
      <t>ヒラカワ</t>
    </rPh>
    <rPh sb="2" eb="3">
      <t>シ</t>
    </rPh>
    <rPh sb="5" eb="7">
      <t>トイダ</t>
    </rPh>
    <phoneticPr fontId="4"/>
  </si>
  <si>
    <t>緑青園</t>
  </si>
  <si>
    <t>平川市沖館和田84</t>
    <rPh sb="0" eb="2">
      <t>ヒラカワ</t>
    </rPh>
    <rPh sb="2" eb="3">
      <t>シ</t>
    </rPh>
    <rPh sb="3" eb="5">
      <t>オキダテ</t>
    </rPh>
    <rPh sb="5" eb="7">
      <t>ワダ</t>
    </rPh>
    <phoneticPr fontId="4"/>
  </si>
  <si>
    <t>清風荘</t>
  </si>
  <si>
    <t>蓬生園</t>
  </si>
  <si>
    <t>あじさい</t>
  </si>
  <si>
    <t>つくし荘</t>
  </si>
  <si>
    <t>はまなす荘</t>
  </si>
  <si>
    <t>サンタ園</t>
  </si>
  <si>
    <t>桃の木</t>
    <rPh sb="0" eb="1">
      <t>モモ</t>
    </rPh>
    <rPh sb="2" eb="3">
      <t>キ</t>
    </rPh>
    <phoneticPr fontId="4"/>
  </si>
  <si>
    <t>白神荘</t>
  </si>
  <si>
    <t>さんふじ</t>
  </si>
  <si>
    <t>ときわ</t>
  </si>
  <si>
    <t>鶴住荘</t>
  </si>
  <si>
    <t>鶴松園</t>
  </si>
  <si>
    <t>静和園</t>
  </si>
  <si>
    <t>美土里荘</t>
  </si>
  <si>
    <t>天寿園</t>
  </si>
  <si>
    <t>メープル</t>
  </si>
  <si>
    <t>なのはな苑</t>
  </si>
  <si>
    <t>松風荘</t>
  </si>
  <si>
    <t>ぼんてん荘</t>
  </si>
  <si>
    <t>百石荘</t>
  </si>
  <si>
    <t>くろまつ</t>
  </si>
  <si>
    <t>鶴亀荘</t>
  </si>
  <si>
    <t>みろく苑</t>
  </si>
  <si>
    <t>長老園</t>
  </si>
  <si>
    <t>見心園</t>
  </si>
  <si>
    <t>弘前市大字福村字新館添50-2</t>
    <rPh sb="7" eb="8">
      <t>アザ</t>
    </rPh>
    <rPh sb="8" eb="9">
      <t>シン</t>
    </rPh>
    <rPh sb="9" eb="10">
      <t>カン</t>
    </rPh>
    <rPh sb="10" eb="11">
      <t>ソ</t>
    </rPh>
    <phoneticPr fontId="4"/>
  </si>
  <si>
    <t>八戸市大字白銀町字沢向13-5</t>
    <rPh sb="8" eb="9">
      <t>アザ</t>
    </rPh>
    <rPh sb="9" eb="10">
      <t>サワ</t>
    </rPh>
    <rPh sb="10" eb="11">
      <t>ム</t>
    </rPh>
    <phoneticPr fontId="4"/>
  </si>
  <si>
    <t>ゆうゆう</t>
  </si>
  <si>
    <t>青森市大字矢田前字弥生田46-30</t>
    <rPh sb="8" eb="9">
      <t>アザ</t>
    </rPh>
    <rPh sb="9" eb="11">
      <t>ヤヨイ</t>
    </rPh>
    <rPh sb="11" eb="12">
      <t>タ</t>
    </rPh>
    <phoneticPr fontId="4"/>
  </si>
  <si>
    <t>036-8093</t>
  </si>
  <si>
    <t>039-3504</t>
  </si>
  <si>
    <t>青森市大字矢田字下野尻48-3</t>
    <rPh sb="7" eb="8">
      <t>アザ</t>
    </rPh>
    <rPh sb="8" eb="9">
      <t>シタ</t>
    </rPh>
    <rPh sb="9" eb="10">
      <t>ノ</t>
    </rPh>
    <rPh sb="10" eb="11">
      <t>シリ</t>
    </rPh>
    <phoneticPr fontId="4"/>
  </si>
  <si>
    <t>南津軽郡藤崎町大字水木字浅田95</t>
    <rPh sb="4" eb="7">
      <t>フジサキマチ</t>
    </rPh>
    <rPh sb="11" eb="12">
      <t>アザ</t>
    </rPh>
    <rPh sb="12" eb="14">
      <t>アサダ</t>
    </rPh>
    <phoneticPr fontId="4"/>
  </si>
  <si>
    <t>和森館</t>
  </si>
  <si>
    <t>上北郡東北町上北北二丁目33-305</t>
    <rPh sb="3" eb="5">
      <t>トウホク</t>
    </rPh>
    <rPh sb="6" eb="8">
      <t>カミキタ</t>
    </rPh>
    <phoneticPr fontId="4"/>
  </si>
  <si>
    <t>五所川原市大字水野尾字懸樋222-3</t>
    <rPh sb="10" eb="11">
      <t>アザ</t>
    </rPh>
    <rPh sb="11" eb="13">
      <t>ケンヒ</t>
    </rPh>
    <phoneticPr fontId="4"/>
  </si>
  <si>
    <t>青森市大字諏訪沢字丸山63-2</t>
    <rPh sb="8" eb="9">
      <t>アザ</t>
    </rPh>
    <rPh sb="9" eb="11">
      <t>マルヤマ</t>
    </rPh>
    <phoneticPr fontId="4"/>
  </si>
  <si>
    <t>東津軽郡平内町大字小湊字薬師堂63-23</t>
    <rPh sb="11" eb="12">
      <t>アザ</t>
    </rPh>
    <rPh sb="12" eb="15">
      <t>ヤクシドウ</t>
    </rPh>
    <phoneticPr fontId="4"/>
  </si>
  <si>
    <t>036-0155</t>
  </si>
  <si>
    <t>平川市館田中前田315</t>
    <rPh sb="0" eb="2">
      <t>ヒラカワ</t>
    </rPh>
    <rPh sb="2" eb="3">
      <t>シ</t>
    </rPh>
    <rPh sb="5" eb="6">
      <t>ナカ</t>
    </rPh>
    <rPh sb="6" eb="8">
      <t>マエダ</t>
    </rPh>
    <phoneticPr fontId="4"/>
  </si>
  <si>
    <t>039-2233</t>
  </si>
  <si>
    <t>弘前市大字向外瀬字豊田320-1</t>
    <rPh sb="8" eb="9">
      <t>アザ</t>
    </rPh>
    <rPh sb="9" eb="11">
      <t>トヨダ</t>
    </rPh>
    <phoneticPr fontId="4"/>
  </si>
  <si>
    <t>038-3645</t>
  </si>
  <si>
    <t>北津軽郡板柳町大字辻字岸田66</t>
    <rPh sb="1" eb="3">
      <t>ツガル</t>
    </rPh>
    <rPh sb="10" eb="11">
      <t>アザ</t>
    </rPh>
    <rPh sb="11" eb="13">
      <t>キシダ</t>
    </rPh>
    <phoneticPr fontId="4"/>
  </si>
  <si>
    <t>西津軽郡鯵ヶ沢町大字北浮田町字今須97</t>
    <rPh sb="10" eb="11">
      <t>キタ</t>
    </rPh>
    <rPh sb="11" eb="13">
      <t>ウキタ</t>
    </rPh>
    <rPh sb="13" eb="14">
      <t>マチ</t>
    </rPh>
    <rPh sb="14" eb="15">
      <t>アザ</t>
    </rPh>
    <rPh sb="15" eb="16">
      <t>イマ</t>
    </rPh>
    <rPh sb="16" eb="17">
      <t>ス</t>
    </rPh>
    <phoneticPr fontId="4"/>
  </si>
  <si>
    <t>036-8043</t>
  </si>
  <si>
    <t>弘前市大字東和徳町6-3</t>
    <rPh sb="8" eb="9">
      <t>マチ</t>
    </rPh>
    <phoneticPr fontId="4"/>
  </si>
  <si>
    <t>031-1167</t>
  </si>
  <si>
    <t>八戸市大字沢里字古宮10-11</t>
    <rPh sb="7" eb="8">
      <t>アザ</t>
    </rPh>
    <rPh sb="8" eb="10">
      <t>コミヤ</t>
    </rPh>
    <phoneticPr fontId="4"/>
  </si>
  <si>
    <t>五所川原市大字金山字竹崎230-3</t>
    <rPh sb="9" eb="10">
      <t>アザ</t>
    </rPh>
    <rPh sb="10" eb="12">
      <t>タケサキ</t>
    </rPh>
    <phoneticPr fontId="4"/>
  </si>
  <si>
    <t>青森市大字矢田字野尻48-2</t>
    <rPh sb="0" eb="3">
      <t>アオモリシ</t>
    </rPh>
    <rPh sb="3" eb="5">
      <t>オオアザ</t>
    </rPh>
    <rPh sb="5" eb="7">
      <t>ヤダ</t>
    </rPh>
    <rPh sb="7" eb="8">
      <t>アザ</t>
    </rPh>
    <rPh sb="8" eb="9">
      <t>ノ</t>
    </rPh>
    <rPh sb="9" eb="10">
      <t>シリ</t>
    </rPh>
    <phoneticPr fontId="4"/>
  </si>
  <si>
    <t>青森市新町一丁目2-5</t>
    <rPh sb="0" eb="3">
      <t>アオモリシ</t>
    </rPh>
    <rPh sb="3" eb="5">
      <t>シンマチ</t>
    </rPh>
    <phoneticPr fontId="4"/>
  </si>
  <si>
    <t>医法</t>
    <rPh sb="0" eb="1">
      <t>イ</t>
    </rPh>
    <rPh sb="1" eb="2">
      <t>ホウ</t>
    </rPh>
    <phoneticPr fontId="7"/>
  </si>
  <si>
    <t>福法</t>
    <rPh sb="0" eb="1">
      <t>フク</t>
    </rPh>
    <rPh sb="1" eb="2">
      <t>ホウ</t>
    </rPh>
    <phoneticPr fontId="7"/>
  </si>
  <si>
    <t>039-1522</t>
  </si>
  <si>
    <t>弘前市大字豊原一丁目1-2</t>
  </si>
  <si>
    <t>弘前市大字大川字中桜川18-10</t>
    <rPh sb="7" eb="8">
      <t>アザ</t>
    </rPh>
    <rPh sb="8" eb="9">
      <t>ナカ</t>
    </rPh>
    <rPh sb="9" eb="11">
      <t>サクラガワ</t>
    </rPh>
    <phoneticPr fontId="4"/>
  </si>
  <si>
    <t>弘前市大字独狐字松ヶ沢38-2</t>
    <rPh sb="7" eb="8">
      <t>アザ</t>
    </rPh>
    <rPh sb="8" eb="9">
      <t>マツ</t>
    </rPh>
    <rPh sb="10" eb="11">
      <t>サワ</t>
    </rPh>
    <phoneticPr fontId="4"/>
  </si>
  <si>
    <t>031-0202</t>
  </si>
  <si>
    <t>037-0065</t>
  </si>
  <si>
    <t>038-3303</t>
  </si>
  <si>
    <t>平川市碇ヶ関三笠山120-1</t>
    <rPh sb="0" eb="2">
      <t>ヒラカワ</t>
    </rPh>
    <rPh sb="2" eb="3">
      <t>シ</t>
    </rPh>
    <rPh sb="6" eb="8">
      <t>ミカサ</t>
    </rPh>
    <rPh sb="8" eb="9">
      <t>ヤマ</t>
    </rPh>
    <phoneticPr fontId="4"/>
  </si>
  <si>
    <t>030-1303</t>
  </si>
  <si>
    <t>037-0512</t>
  </si>
  <si>
    <t>039-3129</t>
  </si>
  <si>
    <t>039-2222</t>
  </si>
  <si>
    <t>青森市大字諏訪沢字丸山72</t>
    <rPh sb="8" eb="9">
      <t>アザ</t>
    </rPh>
    <rPh sb="9" eb="11">
      <t>マルヤマ</t>
    </rPh>
    <phoneticPr fontId="4"/>
  </si>
  <si>
    <t>青森市大字横内字亀井259-2</t>
    <rPh sb="7" eb="8">
      <t>アザ</t>
    </rPh>
    <rPh sb="8" eb="10">
      <t>カメイ</t>
    </rPh>
    <phoneticPr fontId="4"/>
  </si>
  <si>
    <t>青森市大字矢田前字弥生田47-2</t>
    <rPh sb="8" eb="9">
      <t>アザ</t>
    </rPh>
    <rPh sb="9" eb="11">
      <t>ヤヨイ</t>
    </rPh>
    <rPh sb="11" eb="12">
      <t>タ</t>
    </rPh>
    <phoneticPr fontId="4"/>
  </si>
  <si>
    <t>青森市大字羽白字野木和45</t>
    <rPh sb="7" eb="8">
      <t>アザ</t>
    </rPh>
    <rPh sb="8" eb="10">
      <t>ノギ</t>
    </rPh>
    <rPh sb="10" eb="11">
      <t>ワ</t>
    </rPh>
    <phoneticPr fontId="4"/>
  </si>
  <si>
    <t>青森市小柳一丁目17-18</t>
  </si>
  <si>
    <t>青森市妙見三丁目11-14</t>
  </si>
  <si>
    <t>芙蓉会</t>
  </si>
  <si>
    <t>青森市港町三丁目6-3</t>
  </si>
  <si>
    <t>誠風会</t>
  </si>
  <si>
    <t>八戸市石堂一丁目14-11</t>
  </si>
  <si>
    <t>八戸市湊高台二丁目4-6</t>
  </si>
  <si>
    <t>八戸市小中野一丁目1-14</t>
  </si>
  <si>
    <t>八戸市大字田面木字赤坂24-1</t>
    <rPh sb="8" eb="9">
      <t>アザ</t>
    </rPh>
    <rPh sb="9" eb="11">
      <t>アカサカ</t>
    </rPh>
    <phoneticPr fontId="4"/>
  </si>
  <si>
    <t>五所川原市相内273</t>
    <rPh sb="0" eb="5">
      <t>ゴショガワラシ</t>
    </rPh>
    <rPh sb="5" eb="7">
      <t>アイウチ</t>
    </rPh>
    <phoneticPr fontId="4"/>
  </si>
  <si>
    <t>十和田市大字三本木字里ノ沢1-62</t>
    <rPh sb="9" eb="10">
      <t>アザ</t>
    </rPh>
    <rPh sb="10" eb="11">
      <t>サト</t>
    </rPh>
    <rPh sb="12" eb="13">
      <t>サワ</t>
    </rPh>
    <phoneticPr fontId="4"/>
  </si>
  <si>
    <t>038-3138</t>
    <phoneticPr fontId="4"/>
  </si>
  <si>
    <t>平川市猿賀南田96-3</t>
    <rPh sb="0" eb="2">
      <t>ヒラカワ</t>
    </rPh>
    <rPh sb="2" eb="3">
      <t>シ</t>
    </rPh>
    <rPh sb="5" eb="6">
      <t>ミナミ</t>
    </rPh>
    <rPh sb="6" eb="7">
      <t>タ</t>
    </rPh>
    <phoneticPr fontId="4"/>
  </si>
  <si>
    <t>田子町</t>
  </si>
  <si>
    <t>東津軽郡外ヶ浜町平舘野田字鳴川208-1</t>
    <rPh sb="1" eb="3">
      <t>ツガル</t>
    </rPh>
    <rPh sb="4" eb="5">
      <t>ガイ</t>
    </rPh>
    <rPh sb="6" eb="7">
      <t>ハマ</t>
    </rPh>
    <rPh sb="7" eb="8">
      <t>マチ</t>
    </rPh>
    <rPh sb="8" eb="10">
      <t>タイラダテ</t>
    </rPh>
    <rPh sb="12" eb="13">
      <t>アザ</t>
    </rPh>
    <rPh sb="13" eb="15">
      <t>ナルカワ</t>
    </rPh>
    <phoneticPr fontId="4"/>
  </si>
  <si>
    <t>東津軽郡外ヶ浜町三厩新町7</t>
    <rPh sb="1" eb="3">
      <t>ツガル</t>
    </rPh>
    <rPh sb="4" eb="5">
      <t>ガイ</t>
    </rPh>
    <rPh sb="6" eb="8">
      <t>ハママチ</t>
    </rPh>
    <phoneticPr fontId="4"/>
  </si>
  <si>
    <t>038-2202</t>
    <phoneticPr fontId="4"/>
  </si>
  <si>
    <t>西津軽郡深浦町岩崎字松原57-1</t>
    <rPh sb="4" eb="7">
      <t>フカウラマチ</t>
    </rPh>
    <rPh sb="7" eb="9">
      <t>イワサキ</t>
    </rPh>
    <phoneticPr fontId="4"/>
  </si>
  <si>
    <t>五所川原市相内321</t>
    <rPh sb="0" eb="5">
      <t>ゴショガワラシ</t>
    </rPh>
    <phoneticPr fontId="4"/>
  </si>
  <si>
    <t>下北郡佐井村大字佐井字大佐井川目39-12</t>
    <phoneticPr fontId="4"/>
  </si>
  <si>
    <t>三戸郡田子町大字田子字前田2-1</t>
    <rPh sb="8" eb="10">
      <t>タッコ</t>
    </rPh>
    <rPh sb="10" eb="11">
      <t>アザ</t>
    </rPh>
    <rPh sb="11" eb="13">
      <t>マエダ</t>
    </rPh>
    <phoneticPr fontId="4"/>
  </si>
  <si>
    <t>北津軽郡中泊町大字小泊字朝間25</t>
    <rPh sb="4" eb="5">
      <t>ナカ</t>
    </rPh>
    <rPh sb="6" eb="7">
      <t>マチ</t>
    </rPh>
    <rPh sb="7" eb="9">
      <t>オオアザ</t>
    </rPh>
    <rPh sb="9" eb="11">
      <t>コドマリ</t>
    </rPh>
    <phoneticPr fontId="4"/>
  </si>
  <si>
    <t>五所川原市金木町川倉七夕野426-11</t>
    <rPh sb="0" eb="5">
      <t>ゴショガワラシ</t>
    </rPh>
    <rPh sb="10" eb="12">
      <t>タナバタ</t>
    </rPh>
    <rPh sb="12" eb="13">
      <t>ノ</t>
    </rPh>
    <phoneticPr fontId="4"/>
  </si>
  <si>
    <t>八戸市大字白銀町字沢向13-1</t>
    <rPh sb="8" eb="9">
      <t>アザ</t>
    </rPh>
    <rPh sb="9" eb="10">
      <t>サワ</t>
    </rPh>
    <rPh sb="10" eb="11">
      <t>ム</t>
    </rPh>
    <phoneticPr fontId="4"/>
  </si>
  <si>
    <t>平川市館田中前田316-1</t>
    <rPh sb="0" eb="2">
      <t>ヒラカワ</t>
    </rPh>
    <rPh sb="2" eb="3">
      <t>シ</t>
    </rPh>
    <rPh sb="5" eb="6">
      <t>ナカ</t>
    </rPh>
    <rPh sb="6" eb="8">
      <t>マエダ</t>
    </rPh>
    <phoneticPr fontId="4"/>
  </si>
  <si>
    <t>上北郡野辺地町字餅粟川原3-2</t>
    <rPh sb="7" eb="8">
      <t>アザ</t>
    </rPh>
    <rPh sb="8" eb="9">
      <t>モチ</t>
    </rPh>
    <rPh sb="9" eb="10">
      <t>アワ</t>
    </rPh>
    <rPh sb="10" eb="12">
      <t>カワラ</t>
    </rPh>
    <phoneticPr fontId="4"/>
  </si>
  <si>
    <t>八戸市湊高台二丁目3-2</t>
  </si>
  <si>
    <t>上北郡七戸町字太田野19-4</t>
    <rPh sb="0" eb="3">
      <t>カミキタグン</t>
    </rPh>
    <rPh sb="3" eb="6">
      <t>シチノヘマチ</t>
    </rPh>
    <rPh sb="6" eb="7">
      <t>アザ</t>
    </rPh>
    <rPh sb="7" eb="9">
      <t>オオタ</t>
    </rPh>
    <rPh sb="9" eb="10">
      <t>ノ</t>
    </rPh>
    <phoneticPr fontId="4"/>
  </si>
  <si>
    <t>青森市</t>
    <rPh sb="0" eb="3">
      <t>アオモリシ</t>
    </rPh>
    <phoneticPr fontId="4"/>
  </si>
  <si>
    <t>五所川原市</t>
  </si>
  <si>
    <t>037-0203</t>
  </si>
  <si>
    <t>037-0204</t>
  </si>
  <si>
    <t>十和田市</t>
  </si>
  <si>
    <t>三沢市</t>
  </si>
  <si>
    <t>休止</t>
  </si>
  <si>
    <t>038-3803</t>
  </si>
  <si>
    <t>六戸町</t>
  </si>
  <si>
    <t>東北町</t>
  </si>
  <si>
    <t>039-2131</t>
  </si>
  <si>
    <t>南部町</t>
  </si>
  <si>
    <t>階上町</t>
  </si>
  <si>
    <t>新郷村</t>
  </si>
  <si>
    <t>039-1802</t>
  </si>
  <si>
    <t>むつ市</t>
  </si>
  <si>
    <t>039-3331</t>
  </si>
  <si>
    <t>平内町</t>
  </si>
  <si>
    <t>外ヶ浜町</t>
    <rPh sb="0" eb="3">
      <t>ソトガハマ</t>
    </rPh>
    <phoneticPr fontId="4"/>
  </si>
  <si>
    <t>板柳町</t>
  </si>
  <si>
    <t>青森市里見二丁目13-1</t>
    <rPh sb="0" eb="3">
      <t>アオモリシ</t>
    </rPh>
    <rPh sb="3" eb="5">
      <t>サトミ</t>
    </rPh>
    <phoneticPr fontId="7"/>
  </si>
  <si>
    <t>青森市新町二丁目1-8</t>
    <rPh sb="0" eb="3">
      <t>アオモリシ</t>
    </rPh>
    <rPh sb="3" eb="5">
      <t>シンマチ</t>
    </rPh>
    <phoneticPr fontId="7"/>
  </si>
  <si>
    <t>青森市妙見三丁目11-14</t>
    <rPh sb="0" eb="3">
      <t>アオモリシ</t>
    </rPh>
    <rPh sb="3" eb="5">
      <t>ミョウケン</t>
    </rPh>
    <phoneticPr fontId="7"/>
  </si>
  <si>
    <t>青森市大字矢田前字弥生田47-2</t>
    <rPh sb="0" eb="3">
      <t>アオモリシ</t>
    </rPh>
    <rPh sb="5" eb="8">
      <t>ヤダマエ</t>
    </rPh>
    <rPh sb="8" eb="9">
      <t>アザ</t>
    </rPh>
    <rPh sb="9" eb="11">
      <t>ヤヨイ</t>
    </rPh>
    <rPh sb="11" eb="12">
      <t>タ</t>
    </rPh>
    <phoneticPr fontId="7"/>
  </si>
  <si>
    <t>青森市東大野二丁目1-10</t>
    <rPh sb="0" eb="3">
      <t>アオモリシ</t>
    </rPh>
    <rPh sb="3" eb="4">
      <t>ヒガシ</t>
    </rPh>
    <rPh sb="4" eb="6">
      <t>オオノ</t>
    </rPh>
    <phoneticPr fontId="7"/>
  </si>
  <si>
    <t>生協</t>
    <rPh sb="0" eb="2">
      <t>セイキョウ</t>
    </rPh>
    <phoneticPr fontId="7"/>
  </si>
  <si>
    <t>青森市大字羽白字野木和45</t>
    <rPh sb="0" eb="3">
      <t>アオモリシ</t>
    </rPh>
    <rPh sb="3" eb="5">
      <t>オオアザ</t>
    </rPh>
    <rPh sb="5" eb="7">
      <t>ハジロ</t>
    </rPh>
    <rPh sb="7" eb="8">
      <t>アザ</t>
    </rPh>
    <rPh sb="8" eb="9">
      <t>ノ</t>
    </rPh>
    <rPh sb="9" eb="10">
      <t>キ</t>
    </rPh>
    <rPh sb="10" eb="11">
      <t>ワ</t>
    </rPh>
    <phoneticPr fontId="7"/>
  </si>
  <si>
    <t>青森市港町三丁目6-3</t>
    <rPh sb="0" eb="3">
      <t>アオモリシ</t>
    </rPh>
    <rPh sb="3" eb="5">
      <t>ミナトマチ</t>
    </rPh>
    <phoneticPr fontId="7"/>
  </si>
  <si>
    <t>青森市浪岡大字浪岡字稲村274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イナムラ</t>
    </rPh>
    <phoneticPr fontId="7"/>
  </si>
  <si>
    <t>弘前市大字豊原一丁目1-2</t>
    <rPh sb="5" eb="7">
      <t>トヨハラ</t>
    </rPh>
    <phoneticPr fontId="8"/>
  </si>
  <si>
    <t>弘前市大字福村字早稲田27-1</t>
    <rPh sb="5" eb="7">
      <t>フクムラ</t>
    </rPh>
    <rPh sb="7" eb="8">
      <t>アザ</t>
    </rPh>
    <rPh sb="8" eb="11">
      <t>ワセダ</t>
    </rPh>
    <phoneticPr fontId="8"/>
  </si>
  <si>
    <t>弘前市大字小沢字山崎44-9</t>
    <rPh sb="5" eb="7">
      <t>コザワ</t>
    </rPh>
    <rPh sb="7" eb="8">
      <t>ジ</t>
    </rPh>
    <rPh sb="8" eb="10">
      <t>ヤマザキ</t>
    </rPh>
    <phoneticPr fontId="8"/>
  </si>
  <si>
    <t>弘前市大字高杉字山下298-1</t>
    <rPh sb="5" eb="7">
      <t>タカスギ</t>
    </rPh>
    <rPh sb="7" eb="8">
      <t>ジ</t>
    </rPh>
    <rPh sb="8" eb="10">
      <t>ヤマシタ</t>
    </rPh>
    <phoneticPr fontId="8"/>
  </si>
  <si>
    <t>八戸市内丸一丁目1-1</t>
    <rPh sb="0" eb="3">
      <t>ハチノヘシ</t>
    </rPh>
    <rPh sb="3" eb="4">
      <t>ウチ</t>
    </rPh>
    <rPh sb="4" eb="5">
      <t>マル</t>
    </rPh>
    <phoneticPr fontId="7"/>
  </si>
  <si>
    <t>公</t>
    <rPh sb="0" eb="1">
      <t>コウ</t>
    </rPh>
    <phoneticPr fontId="7"/>
  </si>
  <si>
    <t>八戸市</t>
    <rPh sb="0" eb="3">
      <t>ハチノヘシ</t>
    </rPh>
    <phoneticPr fontId="7"/>
  </si>
  <si>
    <t>黒石市大字市ノ町11-1</t>
    <rPh sb="0" eb="3">
      <t>クロイシシ</t>
    </rPh>
    <rPh sb="3" eb="5">
      <t>オオアザ</t>
    </rPh>
    <rPh sb="5" eb="6">
      <t>イチ</t>
    </rPh>
    <rPh sb="7" eb="8">
      <t>マチ</t>
    </rPh>
    <phoneticPr fontId="7"/>
  </si>
  <si>
    <t>0173-38-3939</t>
  </si>
  <si>
    <t>十和田市</t>
    <rPh sb="0" eb="4">
      <t>トワダシ</t>
    </rPh>
    <phoneticPr fontId="7"/>
  </si>
  <si>
    <t>三沢市幸町三丁目11-5</t>
    <rPh sb="0" eb="2">
      <t>ミサワ</t>
    </rPh>
    <rPh sb="2" eb="3">
      <t>シ</t>
    </rPh>
    <rPh sb="3" eb="4">
      <t>サイワ</t>
    </rPh>
    <rPh sb="4" eb="5">
      <t>マチ</t>
    </rPh>
    <phoneticPr fontId="7"/>
  </si>
  <si>
    <t>三沢市</t>
    <rPh sb="0" eb="2">
      <t>ミサワ</t>
    </rPh>
    <rPh sb="2" eb="3">
      <t>シ</t>
    </rPh>
    <phoneticPr fontId="7"/>
  </si>
  <si>
    <t>むつ市中央一丁目8-1</t>
    <rPh sb="2" eb="3">
      <t>シ</t>
    </rPh>
    <rPh sb="3" eb="5">
      <t>チュウオウ</t>
    </rPh>
    <phoneticPr fontId="7"/>
  </si>
  <si>
    <t>035-0084</t>
  </si>
  <si>
    <t>0172-44-1111</t>
  </si>
  <si>
    <t>東津軽郡今別町大字今別字今別167</t>
    <rPh sb="4" eb="7">
      <t>イマベツマチ</t>
    </rPh>
    <rPh sb="7" eb="9">
      <t>オオアザ</t>
    </rPh>
    <rPh sb="9" eb="11">
      <t>イマベツ</t>
    </rPh>
    <rPh sb="11" eb="12">
      <t>アザ</t>
    </rPh>
    <rPh sb="12" eb="14">
      <t>イマベツ</t>
    </rPh>
    <phoneticPr fontId="5"/>
  </si>
  <si>
    <t>0174-35-2122</t>
  </si>
  <si>
    <t>東津軽郡蓬田村大字郷沢字浜田397</t>
    <rPh sb="0" eb="1">
      <t>ヒガシ</t>
    </rPh>
    <rPh sb="1" eb="3">
      <t>ツガル</t>
    </rPh>
    <rPh sb="3" eb="4">
      <t>グン</t>
    </rPh>
    <rPh sb="4" eb="7">
      <t>ヨモギタムラ</t>
    </rPh>
    <rPh sb="7" eb="9">
      <t>オオアザ</t>
    </rPh>
    <rPh sb="9" eb="11">
      <t>ゴウサワ</t>
    </rPh>
    <rPh sb="11" eb="12">
      <t>アザ</t>
    </rPh>
    <rPh sb="12" eb="14">
      <t>ハマダ</t>
    </rPh>
    <phoneticPr fontId="7"/>
  </si>
  <si>
    <t>南津軽郡藤崎町大字常盤字富田67-1</t>
    <rPh sb="0" eb="4">
      <t>ミナミツガルグン</t>
    </rPh>
    <rPh sb="4" eb="7">
      <t>フジサキマチ</t>
    </rPh>
    <rPh sb="7" eb="9">
      <t>オオアザ</t>
    </rPh>
    <rPh sb="9" eb="11">
      <t>トキワ</t>
    </rPh>
    <rPh sb="11" eb="12">
      <t>アザ</t>
    </rPh>
    <rPh sb="12" eb="14">
      <t>トミタ</t>
    </rPh>
    <phoneticPr fontId="5"/>
  </si>
  <si>
    <t>南津軽郡大鰐町大字大鰐字羽黒館5-3</t>
    <rPh sb="0" eb="1">
      <t>ミナミ</t>
    </rPh>
    <rPh sb="1" eb="3">
      <t>ツガル</t>
    </rPh>
    <rPh sb="3" eb="4">
      <t>グン</t>
    </rPh>
    <rPh sb="4" eb="7">
      <t>オオワニマチ</t>
    </rPh>
    <rPh sb="7" eb="9">
      <t>オオアザ</t>
    </rPh>
    <rPh sb="9" eb="11">
      <t>オオワニ</t>
    </rPh>
    <rPh sb="11" eb="12">
      <t>アザ</t>
    </rPh>
    <rPh sb="12" eb="14">
      <t>ハグロ</t>
    </rPh>
    <rPh sb="14" eb="15">
      <t>タチ</t>
    </rPh>
    <phoneticPr fontId="7"/>
  </si>
  <si>
    <t>南津軽郡田舎館村大字八反田字古舘206-1</t>
    <rPh sb="0" eb="4">
      <t>ミナミツガルグン</t>
    </rPh>
    <rPh sb="4" eb="8">
      <t>イナカダテムラ</t>
    </rPh>
    <rPh sb="8" eb="10">
      <t>オオアザ</t>
    </rPh>
    <rPh sb="10" eb="13">
      <t>ハッタンダ</t>
    </rPh>
    <rPh sb="13" eb="14">
      <t>アザ</t>
    </rPh>
    <rPh sb="14" eb="16">
      <t>コダテ</t>
    </rPh>
    <phoneticPr fontId="7"/>
  </si>
  <si>
    <t>北津軽郡板柳町大字福野田字実田11-7</t>
    <rPh sb="0" eb="4">
      <t>キタツガルグン</t>
    </rPh>
    <rPh sb="4" eb="7">
      <t>イタヤナギマチ</t>
    </rPh>
    <rPh sb="7" eb="9">
      <t>オオアザ</t>
    </rPh>
    <rPh sb="9" eb="10">
      <t>フク</t>
    </rPh>
    <rPh sb="10" eb="12">
      <t>ノダ</t>
    </rPh>
    <rPh sb="12" eb="13">
      <t>ジ</t>
    </rPh>
    <rPh sb="13" eb="14">
      <t>ジツ</t>
    </rPh>
    <rPh sb="14" eb="15">
      <t>タ</t>
    </rPh>
    <phoneticPr fontId="5"/>
  </si>
  <si>
    <t>0172-79-2116</t>
  </si>
  <si>
    <t>北津軽郡鶴田町大字鶴田字沖津193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オキツ</t>
    </rPh>
    <phoneticPr fontId="5"/>
  </si>
  <si>
    <t>0173-22-3918</t>
  </si>
  <si>
    <t>上北郡七戸町字森ノ上359-5</t>
    <rPh sb="0" eb="1">
      <t>カミ</t>
    </rPh>
    <rPh sb="1" eb="2">
      <t>キタ</t>
    </rPh>
    <rPh sb="2" eb="3">
      <t>グン</t>
    </rPh>
    <rPh sb="3" eb="5">
      <t>シチノヘ</t>
    </rPh>
    <rPh sb="5" eb="6">
      <t>マチ</t>
    </rPh>
    <rPh sb="6" eb="7">
      <t>アザ</t>
    </rPh>
    <rPh sb="7" eb="8">
      <t>モリ</t>
    </rPh>
    <rPh sb="9" eb="10">
      <t>カミ</t>
    </rPh>
    <phoneticPr fontId="7"/>
  </si>
  <si>
    <t>0176-68-3500</t>
    <phoneticPr fontId="7"/>
  </si>
  <si>
    <t>上北郡東北町上北南四丁目32-484</t>
    <rPh sb="0" eb="3">
      <t>カミキタグン</t>
    </rPh>
    <rPh sb="3" eb="6">
      <t>トウホクマチ</t>
    </rPh>
    <rPh sb="6" eb="8">
      <t>カミキタ</t>
    </rPh>
    <rPh sb="8" eb="9">
      <t>ミナミ</t>
    </rPh>
    <phoneticPr fontId="7"/>
  </si>
  <si>
    <t>上北郡六ヶ所村大字尾駮字野附475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4">
      <t>ノヅキ</t>
    </rPh>
    <phoneticPr fontId="7"/>
  </si>
  <si>
    <t>下北郡大間町大字大間字大間平20-78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オオマ</t>
    </rPh>
    <rPh sb="13" eb="14">
      <t>タイラ</t>
    </rPh>
    <phoneticPr fontId="7"/>
  </si>
  <si>
    <t>039-4222</t>
    <phoneticPr fontId="7"/>
  </si>
  <si>
    <t>下北郡東通村大字砂子又字里17-2</t>
    <rPh sb="0" eb="3">
      <t>シモキタグン</t>
    </rPh>
    <rPh sb="3" eb="6">
      <t>ヒガシドオリムラ</t>
    </rPh>
    <rPh sb="6" eb="8">
      <t>オオアザ</t>
    </rPh>
    <rPh sb="8" eb="9">
      <t>スナ</t>
    </rPh>
    <rPh sb="9" eb="10">
      <t>コ</t>
    </rPh>
    <rPh sb="10" eb="11">
      <t>マタ</t>
    </rPh>
    <rPh sb="11" eb="12">
      <t>アザ</t>
    </rPh>
    <rPh sb="12" eb="13">
      <t>サト</t>
    </rPh>
    <phoneticPr fontId="7"/>
  </si>
  <si>
    <t>下北郡風間浦村大字易国間字大川目11-2</t>
    <rPh sb="0" eb="3">
      <t>シモキタグン</t>
    </rPh>
    <rPh sb="3" eb="7">
      <t>カザマウラムラ</t>
    </rPh>
    <rPh sb="7" eb="9">
      <t>オオアザ</t>
    </rPh>
    <rPh sb="9" eb="10">
      <t>エキ</t>
    </rPh>
    <rPh sb="10" eb="11">
      <t>コク</t>
    </rPh>
    <rPh sb="11" eb="12">
      <t>マ</t>
    </rPh>
    <rPh sb="12" eb="13">
      <t>アザ</t>
    </rPh>
    <rPh sb="13" eb="15">
      <t>オオカワ</t>
    </rPh>
    <rPh sb="15" eb="16">
      <t>メ</t>
    </rPh>
    <phoneticPr fontId="7"/>
  </si>
  <si>
    <t>下北郡佐井村大字佐井字糠森20</t>
    <rPh sb="0" eb="3">
      <t>シモキタグン</t>
    </rPh>
    <rPh sb="3" eb="6">
      <t>サイムラ</t>
    </rPh>
    <rPh sb="6" eb="8">
      <t>オオアザ</t>
    </rPh>
    <rPh sb="8" eb="10">
      <t>サイ</t>
    </rPh>
    <rPh sb="10" eb="11">
      <t>アザ</t>
    </rPh>
    <rPh sb="11" eb="12">
      <t>ヌカ</t>
    </rPh>
    <rPh sb="12" eb="13">
      <t>モリ</t>
    </rPh>
    <phoneticPr fontId="5"/>
  </si>
  <si>
    <t>0175-38-4193</t>
  </si>
  <si>
    <t>三戸郡三戸町大字在府小路町43</t>
    <rPh sb="0" eb="3">
      <t>サンノヘグン</t>
    </rPh>
    <rPh sb="3" eb="6">
      <t>サンノヘマチ</t>
    </rPh>
    <rPh sb="6" eb="8">
      <t>オオアザ</t>
    </rPh>
    <rPh sb="8" eb="9">
      <t>ザイ</t>
    </rPh>
    <rPh sb="9" eb="10">
      <t>フ</t>
    </rPh>
    <rPh sb="10" eb="12">
      <t>コウジ</t>
    </rPh>
    <rPh sb="12" eb="13">
      <t>マチ</t>
    </rPh>
    <phoneticPr fontId="7"/>
  </si>
  <si>
    <t>三戸郡五戸町字古舘21-1</t>
    <rPh sb="0" eb="3">
      <t>サンノヘグン</t>
    </rPh>
    <rPh sb="3" eb="6">
      <t>ゴノヘマチ</t>
    </rPh>
    <rPh sb="6" eb="7">
      <t>アザ</t>
    </rPh>
    <rPh sb="7" eb="8">
      <t>フル</t>
    </rPh>
    <rPh sb="8" eb="9">
      <t>ヤカタ</t>
    </rPh>
    <phoneticPr fontId="7"/>
  </si>
  <si>
    <t>三戸郡田子町大字田子字前田2-1</t>
    <rPh sb="0" eb="3">
      <t>サンノヘグン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マエタ</t>
    </rPh>
    <phoneticPr fontId="7"/>
  </si>
  <si>
    <t>三戸郡階上町大字道仏字天当平1-87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1">
      <t>アザ</t>
    </rPh>
    <rPh sb="11" eb="12">
      <t>テン</t>
    </rPh>
    <rPh sb="12" eb="13">
      <t>トウ</t>
    </rPh>
    <rPh sb="13" eb="14">
      <t>タイ</t>
    </rPh>
    <phoneticPr fontId="5"/>
  </si>
  <si>
    <t>0178-88-2115</t>
  </si>
  <si>
    <t>三戸郡新郷村大字戸来字金ヶ沢坂ノ下17-1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1">
      <t>アザ</t>
    </rPh>
    <rPh sb="11" eb="14">
      <t>カネガサワ</t>
    </rPh>
    <rPh sb="14" eb="15">
      <t>サカ</t>
    </rPh>
    <rPh sb="16" eb="17">
      <t>シタ</t>
    </rPh>
    <phoneticPr fontId="5"/>
  </si>
  <si>
    <t>0178-61-7560</t>
  </si>
  <si>
    <t>青照苑</t>
  </si>
  <si>
    <t>いちい荘</t>
  </si>
  <si>
    <t>すずかけの里</t>
    <rPh sb="5" eb="6">
      <t>サト</t>
    </rPh>
    <phoneticPr fontId="4"/>
  </si>
  <si>
    <t>青森市里見二丁目13-1</t>
  </si>
  <si>
    <t>青森市大字幸畑字谷脇214-1</t>
    <rPh sb="3" eb="5">
      <t>オオアザ</t>
    </rPh>
    <rPh sb="5" eb="6">
      <t>サチ</t>
    </rPh>
    <rPh sb="6" eb="7">
      <t>ハタケ</t>
    </rPh>
    <rPh sb="7" eb="8">
      <t>アザ</t>
    </rPh>
    <rPh sb="8" eb="10">
      <t>タニワキ</t>
    </rPh>
    <phoneticPr fontId="4"/>
  </si>
  <si>
    <t>カトレア</t>
  </si>
  <si>
    <t>青森市大字高田字川瀬110-1</t>
    <rPh sb="7" eb="8">
      <t>アザ</t>
    </rPh>
    <rPh sb="8" eb="10">
      <t>カワセ</t>
    </rPh>
    <phoneticPr fontId="4"/>
  </si>
  <si>
    <t>なみおか</t>
  </si>
  <si>
    <t>青森市浪岡大字杉沢字山元454-238</t>
    <rPh sb="0" eb="3">
      <t>アオモリシ</t>
    </rPh>
    <rPh sb="9" eb="10">
      <t>アザ</t>
    </rPh>
    <rPh sb="10" eb="12">
      <t>ヤマモト</t>
    </rPh>
    <phoneticPr fontId="4"/>
  </si>
  <si>
    <t>平成の家</t>
  </si>
  <si>
    <t>弘前市大字独狐字石田121-1</t>
    <rPh sb="7" eb="8">
      <t>アザ</t>
    </rPh>
    <rPh sb="8" eb="9">
      <t>イシ</t>
    </rPh>
    <rPh sb="9" eb="10">
      <t>タ</t>
    </rPh>
    <phoneticPr fontId="4"/>
  </si>
  <si>
    <t>ヴィラ弘前</t>
    <rPh sb="3" eb="5">
      <t>ヒロサキ</t>
    </rPh>
    <phoneticPr fontId="4"/>
  </si>
  <si>
    <t>弘前市大字岩賀二丁目12-11</t>
  </si>
  <si>
    <t>幸陽荘</t>
  </si>
  <si>
    <t>弘前市大字清野袋字岡部433-1</t>
    <rPh sb="8" eb="9">
      <t>アザ</t>
    </rPh>
    <rPh sb="9" eb="11">
      <t>オカベ</t>
    </rPh>
    <phoneticPr fontId="4"/>
  </si>
  <si>
    <t>ふじ苑</t>
  </si>
  <si>
    <t>弘前市大字土堂字長瀬385-1</t>
    <rPh sb="7" eb="8">
      <t>アザ</t>
    </rPh>
    <rPh sb="8" eb="10">
      <t>ナガセ</t>
    </rPh>
    <phoneticPr fontId="4"/>
  </si>
  <si>
    <t>黒石市末広6-1</t>
    <rPh sb="0" eb="3">
      <t>クロイシシ</t>
    </rPh>
    <rPh sb="3" eb="5">
      <t>スエヒロ</t>
    </rPh>
    <phoneticPr fontId="4"/>
  </si>
  <si>
    <t>平川市館田西和田195</t>
    <rPh sb="0" eb="2">
      <t>ヒラカワ</t>
    </rPh>
    <rPh sb="2" eb="3">
      <t>シ</t>
    </rPh>
    <rPh sb="5" eb="8">
      <t>ニシワダ</t>
    </rPh>
    <phoneticPr fontId="4"/>
  </si>
  <si>
    <t>弘前市大字鳥井野字長田265</t>
    <rPh sb="0" eb="3">
      <t>ヒロサキシ</t>
    </rPh>
    <rPh sb="5" eb="8">
      <t>トリイノ</t>
    </rPh>
    <rPh sb="8" eb="9">
      <t>ジ</t>
    </rPh>
    <rPh sb="9" eb="11">
      <t>オサダ</t>
    </rPh>
    <phoneticPr fontId="4"/>
  </si>
  <si>
    <t>南津軽郡藤崎町大字榊字亀田2-1</t>
    <rPh sb="1" eb="3">
      <t>ツガル</t>
    </rPh>
    <rPh sb="4" eb="7">
      <t>フジサキマチ</t>
    </rPh>
    <rPh sb="10" eb="11">
      <t>アザ</t>
    </rPh>
    <rPh sb="11" eb="13">
      <t>カメダ</t>
    </rPh>
    <phoneticPr fontId="4"/>
  </si>
  <si>
    <t>平川市李平上山崎54-1</t>
    <rPh sb="0" eb="2">
      <t>ヒラカワ</t>
    </rPh>
    <rPh sb="2" eb="3">
      <t>シ</t>
    </rPh>
    <rPh sb="5" eb="6">
      <t>ウエ</t>
    </rPh>
    <rPh sb="6" eb="8">
      <t>ヤマザキ</t>
    </rPh>
    <phoneticPr fontId="4"/>
  </si>
  <si>
    <t>つがる</t>
  </si>
  <si>
    <t>平川市碇ヶ関湯向川添30</t>
    <rPh sb="0" eb="2">
      <t>ヒラカワ</t>
    </rPh>
    <rPh sb="2" eb="3">
      <t>シ</t>
    </rPh>
    <rPh sb="6" eb="7">
      <t>ユ</t>
    </rPh>
    <rPh sb="7" eb="8">
      <t>ム</t>
    </rPh>
    <rPh sb="8" eb="10">
      <t>カワゾエ</t>
    </rPh>
    <phoneticPr fontId="4"/>
  </si>
  <si>
    <t>ひばりの里</t>
  </si>
  <si>
    <t>ほほえみ三戸</t>
    <rPh sb="4" eb="6">
      <t>サンノヘ</t>
    </rPh>
    <phoneticPr fontId="4"/>
  </si>
  <si>
    <t>三戸郡三戸町大字同心町字諏訪内10</t>
    <rPh sb="8" eb="10">
      <t>ドウシン</t>
    </rPh>
    <rPh sb="10" eb="11">
      <t>マチ</t>
    </rPh>
    <rPh sb="11" eb="12">
      <t>アザ</t>
    </rPh>
    <rPh sb="12" eb="14">
      <t>スワ</t>
    </rPh>
    <rPh sb="14" eb="15">
      <t>ナイ</t>
    </rPh>
    <phoneticPr fontId="4"/>
  </si>
  <si>
    <t>しもだ</t>
  </si>
  <si>
    <t>孔明荘</t>
  </si>
  <si>
    <t>三戸郡南部町大字苫米地字蒼前11-1</t>
    <rPh sb="3" eb="6">
      <t>ナンブマチ</t>
    </rPh>
    <rPh sb="8" eb="11">
      <t>トマベチ</t>
    </rPh>
    <rPh sb="11" eb="12">
      <t>アザ</t>
    </rPh>
    <rPh sb="12" eb="13">
      <t>アオ</t>
    </rPh>
    <rPh sb="13" eb="14">
      <t>マエ</t>
    </rPh>
    <phoneticPr fontId="4"/>
  </si>
  <si>
    <t>三戸郡田子町大字田子字前田2-17</t>
    <rPh sb="0" eb="3">
      <t>サンノヘグン</t>
    </rPh>
    <rPh sb="3" eb="6">
      <t>タッコマチ</t>
    </rPh>
    <rPh sb="8" eb="10">
      <t>タッコ</t>
    </rPh>
    <rPh sb="10" eb="11">
      <t>アザ</t>
    </rPh>
    <rPh sb="11" eb="12">
      <t>マエ</t>
    </rPh>
    <rPh sb="12" eb="13">
      <t>タ</t>
    </rPh>
    <phoneticPr fontId="4"/>
  </si>
  <si>
    <t>しんごう</t>
  </si>
  <si>
    <t>三戸郡新郷村大字戸来字金ヶ沢森ノ下24</t>
    <rPh sb="10" eb="11">
      <t>アザ</t>
    </rPh>
    <rPh sb="11" eb="12">
      <t>キン</t>
    </rPh>
    <rPh sb="13" eb="14">
      <t>サワ</t>
    </rPh>
    <rPh sb="14" eb="15">
      <t>モリ</t>
    </rPh>
    <rPh sb="16" eb="17">
      <t>シタ</t>
    </rPh>
    <phoneticPr fontId="4"/>
  </si>
  <si>
    <t>五所川原市大字金山字竹崎254</t>
    <rPh sb="7" eb="9">
      <t>カナヤマ</t>
    </rPh>
    <rPh sb="9" eb="10">
      <t>アザ</t>
    </rPh>
    <rPh sb="10" eb="12">
      <t>タケザキ</t>
    </rPh>
    <phoneticPr fontId="4"/>
  </si>
  <si>
    <t>つがる市木造曙82</t>
    <rPh sb="3" eb="4">
      <t>シ</t>
    </rPh>
    <phoneticPr fontId="4"/>
  </si>
  <si>
    <t>ながだい荘</t>
  </si>
  <si>
    <t>湖水荘</t>
  </si>
  <si>
    <t>北津軽郡鶴田町大字廻堰字東下山91-2</t>
    <rPh sb="1" eb="3">
      <t>ツガル</t>
    </rPh>
    <rPh sb="11" eb="12">
      <t>アザ</t>
    </rPh>
    <rPh sb="12" eb="13">
      <t>ヒガシ</t>
    </rPh>
    <rPh sb="13" eb="15">
      <t>ゲザン</t>
    </rPh>
    <phoneticPr fontId="4"/>
  </si>
  <si>
    <t>西津軽郡深浦町大字関字小島崎53-1</t>
    <rPh sb="1" eb="3">
      <t>ツガル</t>
    </rPh>
    <rPh sb="10" eb="11">
      <t>アザ</t>
    </rPh>
    <rPh sb="11" eb="13">
      <t>コジマ</t>
    </rPh>
    <rPh sb="13" eb="14">
      <t>サキ</t>
    </rPh>
    <phoneticPr fontId="4"/>
  </si>
  <si>
    <t>むつ市大字奥内字金谷沢1-167</t>
    <rPh sb="7" eb="8">
      <t>アザ</t>
    </rPh>
    <rPh sb="8" eb="10">
      <t>カナヤ</t>
    </rPh>
    <rPh sb="10" eb="11">
      <t>サワ</t>
    </rPh>
    <phoneticPr fontId="4"/>
  </si>
  <si>
    <t>むつ市大畑町観音堂25-1</t>
    <rPh sb="2" eb="3">
      <t>シ</t>
    </rPh>
    <rPh sb="3" eb="6">
      <t>オオハタマチ</t>
    </rPh>
    <rPh sb="6" eb="9">
      <t>カンノンドウ</t>
    </rPh>
    <phoneticPr fontId="4"/>
  </si>
  <si>
    <t>みのり苑</t>
  </si>
  <si>
    <t>十和田市大字切田字横道100-22</t>
    <rPh sb="8" eb="9">
      <t>アザ</t>
    </rPh>
    <rPh sb="9" eb="11">
      <t>ヨコミチ</t>
    </rPh>
    <phoneticPr fontId="4"/>
  </si>
  <si>
    <t>ハートランド</t>
  </si>
  <si>
    <t>十和田市大字相坂字高清水78-450</t>
    <rPh sb="8" eb="9">
      <t>アザ</t>
    </rPh>
    <rPh sb="9" eb="12">
      <t>タカシミズ</t>
    </rPh>
    <phoneticPr fontId="4"/>
  </si>
  <si>
    <t>とわだ</t>
  </si>
  <si>
    <t>十和田市大字洞内字長田60-6</t>
    <rPh sb="8" eb="9">
      <t>アザ</t>
    </rPh>
    <rPh sb="9" eb="11">
      <t>ナガタ</t>
    </rPh>
    <phoneticPr fontId="4"/>
  </si>
  <si>
    <t>やすらぎ苑</t>
  </si>
  <si>
    <t>三沢市大字三沢字淋代平116-3097</t>
    <rPh sb="7" eb="8">
      <t>アザ</t>
    </rPh>
    <rPh sb="8" eb="10">
      <t>サビシロ</t>
    </rPh>
    <rPh sb="10" eb="11">
      <t>タイ</t>
    </rPh>
    <phoneticPr fontId="4"/>
  </si>
  <si>
    <t>上北郡七戸町字笊田川久保100-1</t>
    <rPh sb="6" eb="7">
      <t>アザ</t>
    </rPh>
    <rPh sb="7" eb="8">
      <t>ザル</t>
    </rPh>
    <rPh sb="8" eb="9">
      <t>タ</t>
    </rPh>
    <rPh sb="9" eb="12">
      <t>カワクボ</t>
    </rPh>
    <phoneticPr fontId="4"/>
  </si>
  <si>
    <t>えぼし</t>
  </si>
  <si>
    <t>上北郡野辺地町字川目88-1</t>
    <rPh sb="7" eb="8">
      <t>アザ</t>
    </rPh>
    <rPh sb="8" eb="10">
      <t>カワメ</t>
    </rPh>
    <phoneticPr fontId="4"/>
  </si>
  <si>
    <t>のへじ</t>
  </si>
  <si>
    <t>上北郡野辺地町字餅栗川原4</t>
    <rPh sb="7" eb="8">
      <t>アザ</t>
    </rPh>
    <rPh sb="8" eb="9">
      <t>モチ</t>
    </rPh>
    <rPh sb="9" eb="10">
      <t>クリ</t>
    </rPh>
    <rPh sb="10" eb="12">
      <t>カワラ</t>
    </rPh>
    <phoneticPr fontId="4"/>
  </si>
  <si>
    <t>平川市尾上地域福祉センター</t>
    <rPh sb="0" eb="2">
      <t>ヒラカワ</t>
    </rPh>
    <rPh sb="2" eb="3">
      <t>シ</t>
    </rPh>
    <rPh sb="7" eb="9">
      <t>フクシ</t>
    </rPh>
    <phoneticPr fontId="4"/>
  </si>
  <si>
    <t>五所川原市地域福祉センター</t>
  </si>
  <si>
    <t>五所川原市字幾世森24-38</t>
    <phoneticPr fontId="4"/>
  </si>
  <si>
    <t>平川市碇ヶ関地域福祉センター</t>
    <rPh sb="0" eb="2">
      <t>ヒラカワ</t>
    </rPh>
    <rPh sb="2" eb="3">
      <t>シ</t>
    </rPh>
    <phoneticPr fontId="4"/>
  </si>
  <si>
    <t>おいらせ町地域福祉センター</t>
    <phoneticPr fontId="4"/>
  </si>
  <si>
    <t>上北郡おいらせ町下前田158-1</t>
    <phoneticPr fontId="4"/>
  </si>
  <si>
    <t>新郷村総合福祉センター</t>
  </si>
  <si>
    <t>三戸郡新郷村大字戸来字金ヶ沢坂ノ下17-1</t>
    <rPh sb="10" eb="11">
      <t>アザ</t>
    </rPh>
    <rPh sb="11" eb="12">
      <t>キン</t>
    </rPh>
    <rPh sb="13" eb="14">
      <t>サワ</t>
    </rPh>
    <rPh sb="14" eb="15">
      <t>サカ</t>
    </rPh>
    <rPh sb="16" eb="17">
      <t>シタ</t>
    </rPh>
    <phoneticPr fontId="4"/>
  </si>
  <si>
    <t>野辺地町健康増進センター</t>
  </si>
  <si>
    <t>上北郡野辺地町字前田5-2</t>
    <rPh sb="0" eb="3">
      <t>カミキタグン</t>
    </rPh>
    <phoneticPr fontId="4"/>
  </si>
  <si>
    <t>外ヶ浜町保健センター</t>
    <rPh sb="0" eb="1">
      <t>ソト</t>
    </rPh>
    <rPh sb="2" eb="3">
      <t>ハマ</t>
    </rPh>
    <rPh sb="3" eb="4">
      <t>マチ</t>
    </rPh>
    <phoneticPr fontId="4"/>
  </si>
  <si>
    <t>東津軽郡外ヶ浜町字平舘根岸湯ノ沢150</t>
    <rPh sb="0" eb="1">
      <t>ヒガシ</t>
    </rPh>
    <rPh sb="1" eb="3">
      <t>ツガル</t>
    </rPh>
    <rPh sb="3" eb="4">
      <t>グン</t>
    </rPh>
    <rPh sb="4" eb="5">
      <t>ソト</t>
    </rPh>
    <rPh sb="6" eb="7">
      <t>ハマ</t>
    </rPh>
    <rPh sb="7" eb="8">
      <t>マチ</t>
    </rPh>
    <rPh sb="8" eb="9">
      <t>アザ</t>
    </rPh>
    <phoneticPr fontId="4"/>
  </si>
  <si>
    <t>保健センター五所川原</t>
    <rPh sb="0" eb="2">
      <t>ホケン</t>
    </rPh>
    <phoneticPr fontId="4"/>
  </si>
  <si>
    <t>037-0045</t>
  </si>
  <si>
    <t>三沢市保健相談センター</t>
  </si>
  <si>
    <t>033-0001</t>
  </si>
  <si>
    <t>三沢市中央町一丁目3-10</t>
  </si>
  <si>
    <t>六ヶ所村保健相談センター</t>
  </si>
  <si>
    <t>弘前市保健センター</t>
  </si>
  <si>
    <t>弘前市大字野田二丁目7-1</t>
    <rPh sb="3" eb="5">
      <t>オオアザ</t>
    </rPh>
    <phoneticPr fontId="4"/>
  </si>
  <si>
    <t>十和田市保健センター</t>
  </si>
  <si>
    <t>十和田市西十三番町4-37</t>
    <rPh sb="5" eb="7">
      <t>ジュウサン</t>
    </rPh>
    <phoneticPr fontId="4"/>
  </si>
  <si>
    <t>下北郡東通村大字砂子又字里17-2</t>
    <rPh sb="0" eb="3">
      <t>シモキタグン</t>
    </rPh>
    <phoneticPr fontId="4"/>
  </si>
  <si>
    <t>おいらせ町保健福祉センター</t>
    <rPh sb="4" eb="5">
      <t>チョウ</t>
    </rPh>
    <rPh sb="5" eb="7">
      <t>ホケン</t>
    </rPh>
    <phoneticPr fontId="4"/>
  </si>
  <si>
    <t>三戸郡田子町大字田子字前田2-1</t>
    <rPh sb="0" eb="3">
      <t>サンノヘグン</t>
    </rPh>
    <phoneticPr fontId="4"/>
  </si>
  <si>
    <t>三戸町保健センター</t>
  </si>
  <si>
    <t>三戸郡三戸町大字在府小路町43</t>
    <rPh sb="0" eb="3">
      <t>サンノヘグン</t>
    </rPh>
    <phoneticPr fontId="4"/>
  </si>
  <si>
    <t>下北郡風間浦村大字易国間字大川目11-2</t>
    <rPh sb="0" eb="3">
      <t>シモキタグン</t>
    </rPh>
    <phoneticPr fontId="4"/>
  </si>
  <si>
    <t>西津軽郡鯵ヶ沢町大字舞戸町字後家屋敷9-4</t>
    <rPh sb="0" eb="1">
      <t>ニシ</t>
    </rPh>
    <rPh sb="1" eb="3">
      <t>ツガル</t>
    </rPh>
    <rPh sb="3" eb="4">
      <t>グン</t>
    </rPh>
    <phoneticPr fontId="4"/>
  </si>
  <si>
    <t>三戸郡新郷村大字戸来字金ヶ沢坂ノ下17-1</t>
    <rPh sb="0" eb="2">
      <t>サンノヘ</t>
    </rPh>
    <rPh sb="2" eb="3">
      <t>グン</t>
    </rPh>
    <rPh sb="3" eb="5">
      <t>シンゴウ</t>
    </rPh>
    <phoneticPr fontId="4"/>
  </si>
  <si>
    <t>北津軽郡鶴田町大字鶴田字沖津193</t>
    <rPh sb="0" eb="1">
      <t>キタ</t>
    </rPh>
    <rPh sb="1" eb="3">
      <t>ツガル</t>
    </rPh>
    <rPh sb="3" eb="4">
      <t>グン</t>
    </rPh>
    <phoneticPr fontId="4"/>
  </si>
  <si>
    <t>036-0104</t>
    <phoneticPr fontId="4"/>
  </si>
  <si>
    <t>三戸郡南部町大字沖田面字千刈45</t>
    <rPh sb="0" eb="3">
      <t>サンノヘグン</t>
    </rPh>
    <rPh sb="13" eb="14">
      <t>カ</t>
    </rPh>
    <phoneticPr fontId="4"/>
  </si>
  <si>
    <t>むつ市大畑町観音堂25-1</t>
    <rPh sb="2" eb="3">
      <t>シ</t>
    </rPh>
    <phoneticPr fontId="4"/>
  </si>
  <si>
    <t>青森市浪岡大字浪岡字稲村274</t>
    <rPh sb="0" eb="3">
      <t>アオモリシ</t>
    </rPh>
    <rPh sb="3" eb="5">
      <t>ナミオカ</t>
    </rPh>
    <phoneticPr fontId="4"/>
  </si>
  <si>
    <t>030-1393</t>
  </si>
  <si>
    <t>東津軽郡外ヶ浜町字下蟹田43-2</t>
    <rPh sb="0" eb="1">
      <t>ヒガシ</t>
    </rPh>
    <rPh sb="1" eb="3">
      <t>ツガル</t>
    </rPh>
    <rPh sb="3" eb="4">
      <t>グン</t>
    </rPh>
    <rPh sb="4" eb="5">
      <t>ソト</t>
    </rPh>
    <rPh sb="7" eb="8">
      <t>マチ</t>
    </rPh>
    <phoneticPr fontId="4"/>
  </si>
  <si>
    <t>三戸郡南部町大字福田字舘先25-1</t>
    <rPh sb="0" eb="3">
      <t>サンノヘグン</t>
    </rPh>
    <rPh sb="3" eb="6">
      <t>ナンブマチ</t>
    </rPh>
    <phoneticPr fontId="4"/>
  </si>
  <si>
    <t>深浦町</t>
  </si>
  <si>
    <t>上北郡七戸町字森ノ上359-5</t>
    <rPh sb="0" eb="3">
      <t>カミキタグン</t>
    </rPh>
    <rPh sb="3" eb="6">
      <t>シチノヘマチ</t>
    </rPh>
    <phoneticPr fontId="4"/>
  </si>
  <si>
    <t>東北町保健福祉センター</t>
    <rPh sb="0" eb="3">
      <t>トウホクマチ</t>
    </rPh>
    <rPh sb="3" eb="5">
      <t>ホケン</t>
    </rPh>
    <rPh sb="5" eb="7">
      <t>フクシ</t>
    </rPh>
    <phoneticPr fontId="4"/>
  </si>
  <si>
    <t>上北郡東北町字膳前37-1</t>
    <rPh sb="0" eb="3">
      <t>カミキタグン</t>
    </rPh>
    <rPh sb="3" eb="6">
      <t>トウホクマチ</t>
    </rPh>
    <rPh sb="6" eb="7">
      <t>アザ</t>
    </rPh>
    <rPh sb="7" eb="8">
      <t>ゼン</t>
    </rPh>
    <rPh sb="8" eb="9">
      <t>マエ</t>
    </rPh>
    <phoneticPr fontId="4"/>
  </si>
  <si>
    <t>厚生労働省</t>
  </si>
  <si>
    <t>青森県</t>
  </si>
  <si>
    <t>精 神 歯</t>
  </si>
  <si>
    <t>青森市</t>
    <rPh sb="2" eb="3">
      <t>シ</t>
    </rPh>
    <phoneticPr fontId="4"/>
  </si>
  <si>
    <t>秋山　昌希</t>
    <rPh sb="0" eb="2">
      <t>アキヤマ</t>
    </rPh>
    <rPh sb="3" eb="5">
      <t>マサキ</t>
    </rPh>
    <phoneticPr fontId="4"/>
  </si>
  <si>
    <t>齋藤　文匡</t>
    <rPh sb="0" eb="2">
      <t>サイトウ</t>
    </rPh>
    <phoneticPr fontId="4"/>
  </si>
  <si>
    <t>芙蓉会病院</t>
  </si>
  <si>
    <t>浪打病院</t>
    <rPh sb="0" eb="1">
      <t>ナミ</t>
    </rPh>
    <rPh sb="1" eb="2">
      <t>ウ</t>
    </rPh>
    <rPh sb="2" eb="4">
      <t>ビョウイン</t>
    </rPh>
    <phoneticPr fontId="4"/>
  </si>
  <si>
    <t>菊田　一貫</t>
  </si>
  <si>
    <t>田﨑　博一</t>
    <rPh sb="0" eb="1">
      <t>タ</t>
    </rPh>
    <rPh sb="1" eb="2">
      <t>キ</t>
    </rPh>
    <rPh sb="3" eb="5">
      <t>ヒロカズ</t>
    </rPh>
    <phoneticPr fontId="4"/>
  </si>
  <si>
    <t>齋藤　久夫</t>
    <rPh sb="0" eb="2">
      <t>サイトウ</t>
    </rPh>
    <rPh sb="3" eb="5">
      <t>ヒサオ</t>
    </rPh>
    <phoneticPr fontId="4"/>
  </si>
  <si>
    <t>聖康会病院</t>
    <rPh sb="0" eb="1">
      <t>ヒジリ</t>
    </rPh>
    <rPh sb="1" eb="2">
      <t>コウ</t>
    </rPh>
    <rPh sb="2" eb="3">
      <t>カイ</t>
    </rPh>
    <rPh sb="3" eb="5">
      <t>ビョウイン</t>
    </rPh>
    <phoneticPr fontId="4"/>
  </si>
  <si>
    <t>弘前記念病院</t>
  </si>
  <si>
    <t>及川　隆司</t>
    <rPh sb="0" eb="2">
      <t>オイカワ</t>
    </rPh>
    <rPh sb="3" eb="5">
      <t>タカシ</t>
    </rPh>
    <phoneticPr fontId="4"/>
  </si>
  <si>
    <t>五戸町</t>
  </si>
  <si>
    <t>さくら病院</t>
  </si>
  <si>
    <t>圭仁会病院</t>
  </si>
  <si>
    <t>岸原病院</t>
  </si>
  <si>
    <t>内 精 神</t>
  </si>
  <si>
    <t>石田　正実</t>
    <rPh sb="3" eb="5">
      <t>マサミ</t>
    </rPh>
    <phoneticPr fontId="4"/>
  </si>
  <si>
    <t>東八戸病院</t>
    <rPh sb="0" eb="1">
      <t>ヒガシ</t>
    </rPh>
    <rPh sb="1" eb="3">
      <t>ハチノヘ</t>
    </rPh>
    <rPh sb="3" eb="5">
      <t>ビョウイン</t>
    </rPh>
    <phoneticPr fontId="4"/>
  </si>
  <si>
    <t>秋山　弘之</t>
    <rPh sb="0" eb="2">
      <t>アキヤマ</t>
    </rPh>
    <rPh sb="3" eb="5">
      <t>ヒロユキ</t>
    </rPh>
    <phoneticPr fontId="4"/>
  </si>
  <si>
    <t>布施病院</t>
  </si>
  <si>
    <t>増田病院</t>
  </si>
  <si>
    <t>和田　勝雄</t>
    <rPh sb="3" eb="5">
      <t>カツオ</t>
    </rPh>
    <phoneticPr fontId="4"/>
  </si>
  <si>
    <t>江渡　篤子</t>
    <rPh sb="3" eb="4">
      <t>トク</t>
    </rPh>
    <rPh sb="4" eb="5">
      <t>コ</t>
    </rPh>
    <phoneticPr fontId="4"/>
  </si>
  <si>
    <t>和田　幸子</t>
  </si>
  <si>
    <t>高松病院</t>
  </si>
  <si>
    <t>広原　鐘一</t>
    <rPh sb="0" eb="2">
      <t>ヒロハラ</t>
    </rPh>
    <rPh sb="3" eb="4">
      <t>カネ</t>
    </rPh>
    <rPh sb="4" eb="5">
      <t>イチ</t>
    </rPh>
    <phoneticPr fontId="4"/>
  </si>
  <si>
    <t>北部上北広域事務組合</t>
    <rPh sb="6" eb="8">
      <t>ジム</t>
    </rPh>
    <rPh sb="8" eb="10">
      <t>クミアイ</t>
    </rPh>
    <phoneticPr fontId="4"/>
  </si>
  <si>
    <t>矢幅　啓孝</t>
  </si>
  <si>
    <t>030-0961</t>
  </si>
  <si>
    <t>青森市浪打二丁目6-32</t>
  </si>
  <si>
    <t>青森市勝田二丁目13</t>
  </si>
  <si>
    <t>青森市幸畑二丁目3-1</t>
    <rPh sb="0" eb="3">
      <t>アオモリシ</t>
    </rPh>
    <rPh sb="3" eb="5">
      <t>コウバタ</t>
    </rPh>
    <phoneticPr fontId="4"/>
  </si>
  <si>
    <t>平成元年４月</t>
  </si>
  <si>
    <t>青森市大字横内字神田12</t>
  </si>
  <si>
    <t>平成14年４月</t>
  </si>
  <si>
    <t>弘前市大字在府町5</t>
  </si>
  <si>
    <t>弘前大学医学部保健学科（看護学専攻）</t>
    <rPh sb="12" eb="15">
      <t>カンゴガク</t>
    </rPh>
    <rPh sb="15" eb="17">
      <t>センコウ</t>
    </rPh>
    <phoneticPr fontId="4"/>
  </si>
  <si>
    <t>036-8564</t>
  </si>
  <si>
    <t>弘前市大字小比内三丁目18-1</t>
    <rPh sb="0" eb="3">
      <t>ヒロサキシ</t>
    </rPh>
    <rPh sb="3" eb="5">
      <t>オオアザ</t>
    </rPh>
    <rPh sb="5" eb="8">
      <t>サンピナイ</t>
    </rPh>
    <phoneticPr fontId="4"/>
  </si>
  <si>
    <t>青森市大字横内字神田12</t>
    <rPh sb="0" eb="2">
      <t>アオモリ</t>
    </rPh>
    <rPh sb="2" eb="3">
      <t>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</si>
  <si>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八戸市大字河原木字北沼22-41</t>
    <rPh sb="8" eb="9">
      <t>アザ</t>
    </rPh>
    <rPh sb="9" eb="10">
      <t>キタ</t>
    </rPh>
    <rPh sb="10" eb="11">
      <t>ヌマ</t>
    </rPh>
    <phoneticPr fontId="4"/>
  </si>
  <si>
    <t>八戸市青葉二丁目17-4</t>
  </si>
  <si>
    <t>五所川原市字新町58-2</t>
    <rPh sb="6" eb="8">
      <t>シンマチ</t>
    </rPh>
    <phoneticPr fontId="4"/>
  </si>
  <si>
    <t>036-0351</t>
  </si>
  <si>
    <t>黒石市大字黒石字建石9-1</t>
    <rPh sb="3" eb="5">
      <t>オオアザ</t>
    </rPh>
    <phoneticPr fontId="4"/>
  </si>
  <si>
    <t>青森市勝田一丁目16-16</t>
  </si>
  <si>
    <t>成田　祥耕</t>
    <rPh sb="0" eb="2">
      <t>ナリタ</t>
    </rPh>
    <rPh sb="3" eb="4">
      <t>ショ</t>
    </rPh>
    <rPh sb="4" eb="5">
      <t>コウ</t>
    </rPh>
    <phoneticPr fontId="4"/>
  </si>
  <si>
    <t>八戸市類家一丁目1-11</t>
  </si>
  <si>
    <t>十和田市西二十三番町1-2</t>
    <rPh sb="5" eb="8">
      <t>ニジュウサン</t>
    </rPh>
    <rPh sb="8" eb="10">
      <t>バンチョウ</t>
    </rPh>
    <phoneticPr fontId="4"/>
  </si>
  <si>
    <t>江渡　篤子</t>
    <rPh sb="0" eb="2">
      <t>エト</t>
    </rPh>
    <rPh sb="3" eb="5">
      <t>アツコ</t>
    </rPh>
    <phoneticPr fontId="4"/>
  </si>
  <si>
    <t>三沢市中央三丁目11-2</t>
  </si>
  <si>
    <t>三戸郡五戸町苗代沢3-638</t>
    <rPh sb="0" eb="3">
      <t>サンノヘグン</t>
    </rPh>
    <rPh sb="3" eb="6">
      <t>ゴノヘマチ</t>
    </rPh>
    <rPh sb="6" eb="8">
      <t>ナワシロ</t>
    </rPh>
    <rPh sb="8" eb="9">
      <t>サワ</t>
    </rPh>
    <phoneticPr fontId="4"/>
  </si>
  <si>
    <t>030-8505</t>
  </si>
  <si>
    <t>青森市大字浜館字間瀬58-1</t>
    <rPh sb="7" eb="8">
      <t>アザ</t>
    </rPh>
    <rPh sb="8" eb="9">
      <t>マ</t>
    </rPh>
    <rPh sb="9" eb="10">
      <t>セ</t>
    </rPh>
    <phoneticPr fontId="4"/>
  </si>
  <si>
    <t>弘前市大字清原一丁目1-16</t>
    <rPh sb="5" eb="7">
      <t>キヨハラ</t>
    </rPh>
    <phoneticPr fontId="4"/>
  </si>
  <si>
    <t>弘前市大字上瓦ヶ町25</t>
    <rPh sb="0" eb="3">
      <t>ヒロサキシ</t>
    </rPh>
    <rPh sb="3" eb="5">
      <t>オオアザ</t>
    </rPh>
    <rPh sb="5" eb="6">
      <t>ウエ</t>
    </rPh>
    <rPh sb="6" eb="7">
      <t>カワラ</t>
    </rPh>
    <rPh sb="8" eb="9">
      <t>マチ</t>
    </rPh>
    <phoneticPr fontId="4"/>
  </si>
  <si>
    <t>青森市大字石江字江渡5-1</t>
    <rPh sb="0" eb="3">
      <t>アオモリシ</t>
    </rPh>
    <rPh sb="3" eb="5">
      <t>オオアザ</t>
    </rPh>
    <rPh sb="5" eb="7">
      <t>イシエ</t>
    </rPh>
    <rPh sb="7" eb="8">
      <t>アザ</t>
    </rPh>
    <rPh sb="8" eb="9">
      <t>エ</t>
    </rPh>
    <rPh sb="9" eb="10">
      <t>ワタ</t>
    </rPh>
    <phoneticPr fontId="4"/>
  </si>
  <si>
    <t>八戸市大字尻内町字鴨田7</t>
    <rPh sb="0" eb="3">
      <t>ハチノヘシ</t>
    </rPh>
    <rPh sb="3" eb="5">
      <t>オオアザ</t>
    </rPh>
    <rPh sb="5" eb="6">
      <t>シリ</t>
    </rPh>
    <rPh sb="6" eb="7">
      <t>ナイ</t>
    </rPh>
    <rPh sb="7" eb="8">
      <t>マチ</t>
    </rPh>
    <rPh sb="8" eb="9">
      <t>アザ</t>
    </rPh>
    <rPh sb="9" eb="10">
      <t>カモ</t>
    </rPh>
    <rPh sb="10" eb="11">
      <t>タ</t>
    </rPh>
    <phoneticPr fontId="4"/>
  </si>
  <si>
    <t>五所川原市末広町14</t>
    <rPh sb="0" eb="5">
      <t>ゴショガワラシ</t>
    </rPh>
    <rPh sb="5" eb="6">
      <t>スエ</t>
    </rPh>
    <rPh sb="6" eb="7">
      <t>ヒロ</t>
    </rPh>
    <rPh sb="7" eb="8">
      <t>マチ</t>
    </rPh>
    <phoneticPr fontId="4"/>
  </si>
  <si>
    <t>五所川原市栄町10</t>
    <rPh sb="0" eb="5">
      <t>ゴショガワラシ</t>
    </rPh>
    <rPh sb="5" eb="7">
      <t>サカエマチ</t>
    </rPh>
    <phoneticPr fontId="4"/>
  </si>
  <si>
    <t>上北郡七戸町字蛇坂55-1</t>
    <rPh sb="6" eb="7">
      <t>アザ</t>
    </rPh>
    <rPh sb="7" eb="8">
      <t>ヘビ</t>
    </rPh>
    <rPh sb="8" eb="9">
      <t>サカ</t>
    </rPh>
    <phoneticPr fontId="4"/>
  </si>
  <si>
    <t>035-0073</t>
  </si>
  <si>
    <t>青森市福祉事務所</t>
  </si>
  <si>
    <t>青森市保健所</t>
    <rPh sb="0" eb="2">
      <t>アオモリ</t>
    </rPh>
    <rPh sb="2" eb="3">
      <t>シ</t>
    </rPh>
    <rPh sb="3" eb="6">
      <t>ホケンジョ</t>
    </rPh>
    <phoneticPr fontId="4"/>
  </si>
  <si>
    <t>弘前市福祉事務所</t>
  </si>
  <si>
    <t>036-8551</t>
    <phoneticPr fontId="4"/>
  </si>
  <si>
    <t>弘前市大字上白銀町1-1</t>
    <rPh sb="5" eb="6">
      <t>ウエ</t>
    </rPh>
    <rPh sb="6" eb="8">
      <t>シロガネ</t>
    </rPh>
    <rPh sb="8" eb="9">
      <t>マチ</t>
    </rPh>
    <phoneticPr fontId="4"/>
  </si>
  <si>
    <t>八戸市福祉事務所</t>
  </si>
  <si>
    <t>031-8686</t>
    <phoneticPr fontId="4"/>
  </si>
  <si>
    <t>八戸市内丸一丁目1-1</t>
  </si>
  <si>
    <t>036-0396</t>
    <phoneticPr fontId="4"/>
  </si>
  <si>
    <t>黒石市大字市ノ町11-1</t>
    <phoneticPr fontId="4"/>
  </si>
  <si>
    <t>五所川原市福祉事務所</t>
  </si>
  <si>
    <t>037-8686</t>
    <phoneticPr fontId="4"/>
  </si>
  <si>
    <t>十和田市福祉事務所</t>
  </si>
  <si>
    <t>十和田市西十二番町6-1</t>
    <rPh sb="4" eb="5">
      <t>ニシ</t>
    </rPh>
    <rPh sb="5" eb="7">
      <t>ジュウニ</t>
    </rPh>
    <rPh sb="7" eb="9">
      <t>バンチョウ</t>
    </rPh>
    <phoneticPr fontId="4"/>
  </si>
  <si>
    <t>三沢市福祉事務所</t>
  </si>
  <si>
    <t>三沢市幸町三丁目11-5三沢市総合社会福祉センター内</t>
    <rPh sb="3" eb="4">
      <t>サチ</t>
    </rPh>
    <rPh sb="4" eb="5">
      <t>マチ</t>
    </rPh>
    <rPh sb="5" eb="8">
      <t>３チョウメ</t>
    </rPh>
    <rPh sb="12" eb="15">
      <t>ミサワシ</t>
    </rPh>
    <rPh sb="15" eb="17">
      <t>ソウゴウ</t>
    </rPh>
    <rPh sb="17" eb="19">
      <t>シャカイ</t>
    </rPh>
    <rPh sb="19" eb="21">
      <t>フクシ</t>
    </rPh>
    <rPh sb="25" eb="26">
      <t>ナイ</t>
    </rPh>
    <phoneticPr fontId="4"/>
  </si>
  <si>
    <t>むつ市福祉事務所</t>
  </si>
  <si>
    <t>つがる市福祉事務所</t>
    <rPh sb="3" eb="4">
      <t>シ</t>
    </rPh>
    <rPh sb="4" eb="6">
      <t>フクシ</t>
    </rPh>
    <rPh sb="6" eb="9">
      <t>ジムショ</t>
    </rPh>
    <phoneticPr fontId="4"/>
  </si>
  <si>
    <t>038-3192</t>
    <phoneticPr fontId="4"/>
  </si>
  <si>
    <t>つがる市木造若緑61-1</t>
    <rPh sb="3" eb="4">
      <t>シ</t>
    </rPh>
    <rPh sb="4" eb="6">
      <t>キヅクリ</t>
    </rPh>
    <rPh sb="6" eb="8">
      <t>ワカミドリ</t>
    </rPh>
    <phoneticPr fontId="4"/>
  </si>
  <si>
    <t>平川市福祉事務所</t>
    <rPh sb="0" eb="2">
      <t>ヒラカワ</t>
    </rPh>
    <phoneticPr fontId="4"/>
  </si>
  <si>
    <t>青森市大字三内字沢部353-92</t>
    <rPh sb="7" eb="8">
      <t>アザ</t>
    </rPh>
    <rPh sb="8" eb="9">
      <t>サワ</t>
    </rPh>
    <rPh sb="9" eb="10">
      <t>ブ</t>
    </rPh>
    <phoneticPr fontId="4"/>
  </si>
  <si>
    <t>青森県動物愛護センター</t>
    <rPh sb="3" eb="5">
      <t>ドウブツ</t>
    </rPh>
    <rPh sb="5" eb="7">
      <t>アイゴ</t>
    </rPh>
    <phoneticPr fontId="4"/>
  </si>
  <si>
    <t>039-3505</t>
    <phoneticPr fontId="4"/>
  </si>
  <si>
    <t>青森市大字宮田字玉水119-1</t>
    <rPh sb="5" eb="7">
      <t>ミヤタ</t>
    </rPh>
    <rPh sb="7" eb="8">
      <t>アザ</t>
    </rPh>
    <rPh sb="8" eb="9">
      <t>タマ</t>
    </rPh>
    <rPh sb="9" eb="10">
      <t>ミズ</t>
    </rPh>
    <phoneticPr fontId="4"/>
  </si>
  <si>
    <t>十和田食肉衛生検査所</t>
  </si>
  <si>
    <t>青森市大字石江字江渡5-1</t>
    <rPh sb="7" eb="8">
      <t>アザ</t>
    </rPh>
    <rPh sb="8" eb="9">
      <t>エ</t>
    </rPh>
    <rPh sb="9" eb="10">
      <t>ワタ</t>
    </rPh>
    <phoneticPr fontId="4"/>
  </si>
  <si>
    <t>青森県障害者相談センター</t>
    <rPh sb="6" eb="8">
      <t>ソウダン</t>
    </rPh>
    <phoneticPr fontId="4"/>
  </si>
  <si>
    <t>青森県立精神保健福祉センター</t>
    <rPh sb="8" eb="10">
      <t>フクシ</t>
    </rPh>
    <phoneticPr fontId="4"/>
  </si>
  <si>
    <t>青森市第二問屋町四丁目11-6</t>
    <rPh sb="0" eb="3">
      <t>アオモリシ</t>
    </rPh>
    <rPh sb="3" eb="5">
      <t>ダイニ</t>
    </rPh>
    <rPh sb="5" eb="8">
      <t>トンヤマチ</t>
    </rPh>
    <rPh sb="8" eb="11">
      <t>ヨンチョウメ</t>
    </rPh>
    <phoneticPr fontId="4"/>
  </si>
  <si>
    <t>西津軽郡鰺ヶ沢町大字本町127-1</t>
    <rPh sb="0" eb="4">
      <t>ニシツガルグン</t>
    </rPh>
    <rPh sb="4" eb="7">
      <t>アジガサワ</t>
    </rPh>
    <rPh sb="7" eb="8">
      <t>マチ</t>
    </rPh>
    <rPh sb="8" eb="10">
      <t>オオアザ</t>
    </rPh>
    <rPh sb="10" eb="12">
      <t>ホンチョウ</t>
    </rPh>
    <phoneticPr fontId="4"/>
  </si>
  <si>
    <t>むつ市中央一丁目8-1</t>
    <rPh sb="2" eb="3">
      <t>シ</t>
    </rPh>
    <rPh sb="3" eb="5">
      <t>チュウオウ</t>
    </rPh>
    <rPh sb="5" eb="8">
      <t>イッチョウメ</t>
    </rPh>
    <phoneticPr fontId="3"/>
  </si>
  <si>
    <t>佐藤　和哉</t>
    <rPh sb="0" eb="2">
      <t>サトウ</t>
    </rPh>
    <rPh sb="3" eb="5">
      <t>カズヤ</t>
    </rPh>
    <phoneticPr fontId="4"/>
  </si>
  <si>
    <t>野沢　宗巨</t>
    <rPh sb="3" eb="4">
      <t>ムネ</t>
    </rPh>
    <rPh sb="4" eb="5">
      <t>キョ</t>
    </rPh>
    <phoneticPr fontId="4"/>
  </si>
  <si>
    <t>指定管理
（三沢市）</t>
    <rPh sb="0" eb="2">
      <t>シテイ</t>
    </rPh>
    <rPh sb="2" eb="4">
      <t>カンリ</t>
    </rPh>
    <rPh sb="6" eb="9">
      <t>ミサワシ</t>
    </rPh>
    <phoneticPr fontId="4"/>
  </si>
  <si>
    <t>月館　秀明</t>
    <rPh sb="0" eb="2">
      <t>ツキダテ</t>
    </rPh>
    <rPh sb="3" eb="5">
      <t>ヒデアキ</t>
    </rPh>
    <phoneticPr fontId="4"/>
  </si>
  <si>
    <t>成田　守男</t>
    <rPh sb="3" eb="5">
      <t>モリオ</t>
    </rPh>
    <phoneticPr fontId="4"/>
  </si>
  <si>
    <t>六戸児童館</t>
    <rPh sb="0" eb="2">
      <t>ロクノヘ</t>
    </rPh>
    <rPh sb="2" eb="5">
      <t>ジドウカン</t>
    </rPh>
    <phoneticPr fontId="4"/>
  </si>
  <si>
    <t>七百児童館</t>
    <rPh sb="0" eb="1">
      <t>シチ</t>
    </rPh>
    <rPh sb="1" eb="2">
      <t>ヒャク</t>
    </rPh>
    <rPh sb="2" eb="5">
      <t>ジドウカン</t>
    </rPh>
    <phoneticPr fontId="4"/>
  </si>
  <si>
    <t>椛沢　早苗</t>
    <rPh sb="3" eb="5">
      <t>サナエ</t>
    </rPh>
    <phoneticPr fontId="4"/>
  </si>
  <si>
    <t>古川　幸仁</t>
    <rPh sb="3" eb="5">
      <t>ユキヒト</t>
    </rPh>
    <phoneticPr fontId="4"/>
  </si>
  <si>
    <t>田渕　博子</t>
    <rPh sb="0" eb="2">
      <t>タブチ</t>
    </rPh>
    <rPh sb="3" eb="5">
      <t>ヒロコ</t>
    </rPh>
    <phoneticPr fontId="4"/>
  </si>
  <si>
    <t>青森市立浪岡中央児童館</t>
    <rPh sb="4" eb="6">
      <t>ナミオカ</t>
    </rPh>
    <phoneticPr fontId="4"/>
  </si>
  <si>
    <t>青森市立王余魚沢児童館</t>
    <rPh sb="8" eb="11">
      <t>ジドウカン</t>
    </rPh>
    <phoneticPr fontId="4"/>
  </si>
  <si>
    <t>青森市大字浅虫字内野48-1</t>
    <rPh sb="7" eb="8">
      <t>アザ</t>
    </rPh>
    <rPh sb="8" eb="9">
      <t>ウチ</t>
    </rPh>
    <rPh sb="9" eb="10">
      <t>ノ</t>
    </rPh>
    <phoneticPr fontId="2"/>
  </si>
  <si>
    <t>030-0801</t>
    <phoneticPr fontId="4"/>
  </si>
  <si>
    <t>038-0058</t>
    <phoneticPr fontId="7"/>
  </si>
  <si>
    <t>青森市浪岡保健センター（青森市浪岡総合保健福祉センター内）</t>
    <rPh sb="0" eb="3">
      <t>アオモリシ</t>
    </rPh>
    <rPh sb="3" eb="5">
      <t>ナミオカ</t>
    </rPh>
    <rPh sb="5" eb="7">
      <t>ホケン</t>
    </rPh>
    <rPh sb="12" eb="15">
      <t>アオモリシ</t>
    </rPh>
    <rPh sb="27" eb="28">
      <t>ナイ</t>
    </rPh>
    <phoneticPr fontId="4"/>
  </si>
  <si>
    <t>青森市佃二丁目19-13</t>
    <rPh sb="0" eb="2">
      <t>アオモリ</t>
    </rPh>
    <rPh sb="2" eb="3">
      <t>シ</t>
    </rPh>
    <rPh sb="3" eb="4">
      <t>ツクダ</t>
    </rPh>
    <rPh sb="4" eb="7">
      <t>ニチョウメ</t>
    </rPh>
    <phoneticPr fontId="4"/>
  </si>
  <si>
    <t>北條　敬</t>
    <rPh sb="0" eb="2">
      <t>ホウジョウ</t>
    </rPh>
    <rPh sb="3" eb="4">
      <t>タカシ</t>
    </rPh>
    <phoneticPr fontId="4"/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</si>
  <si>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4"/>
  </si>
  <si>
    <t>若林　道子</t>
    <rPh sb="0" eb="2">
      <t>ワカバヤシ</t>
    </rPh>
    <rPh sb="3" eb="5">
      <t>ミチコ</t>
    </rPh>
    <phoneticPr fontId="4"/>
  </si>
  <si>
    <t>黒石市大字赤坂字池田133-1</t>
    <rPh sb="5" eb="7">
      <t>アカサカ</t>
    </rPh>
    <rPh sb="7" eb="8">
      <t>アザ</t>
    </rPh>
    <rPh sb="8" eb="10">
      <t>イケダ</t>
    </rPh>
    <phoneticPr fontId="4"/>
  </si>
  <si>
    <t>八戸市八幡字下樋田1-1</t>
    <rPh sb="0" eb="3">
      <t>ハチノヘシ</t>
    </rPh>
    <rPh sb="3" eb="5">
      <t>ヤハタ</t>
    </rPh>
    <rPh sb="5" eb="6">
      <t>ジ</t>
    </rPh>
    <rPh sb="6" eb="7">
      <t>シタ</t>
    </rPh>
    <rPh sb="7" eb="9">
      <t>トイタ</t>
    </rPh>
    <phoneticPr fontId="4"/>
  </si>
  <si>
    <t>松原ぬくもりの家</t>
    <rPh sb="0" eb="2">
      <t>マツバラ</t>
    </rPh>
    <rPh sb="7" eb="8">
      <t>イエ</t>
    </rPh>
    <phoneticPr fontId="4"/>
  </si>
  <si>
    <t>三沢市松原町一丁目31-3704</t>
    <rPh sb="3" eb="5">
      <t>マツバラ</t>
    </rPh>
    <rPh sb="5" eb="6">
      <t>チョウ</t>
    </rPh>
    <rPh sb="7" eb="9">
      <t>チョウメ</t>
    </rPh>
    <phoneticPr fontId="4"/>
  </si>
  <si>
    <t>平川市町居山元304-1</t>
    <rPh sb="0" eb="2">
      <t>ヒラカワ</t>
    </rPh>
    <rPh sb="2" eb="3">
      <t>シ</t>
    </rPh>
    <rPh sb="3" eb="5">
      <t>マチイ</t>
    </rPh>
    <rPh sb="5" eb="7">
      <t>ヤマモト</t>
    </rPh>
    <phoneticPr fontId="4"/>
  </si>
  <si>
    <t>津軽やわらぎ</t>
    <rPh sb="0" eb="2">
      <t>ツガル</t>
    </rPh>
    <phoneticPr fontId="4"/>
  </si>
  <si>
    <t>貴宝園</t>
    <rPh sb="0" eb="1">
      <t>キ</t>
    </rPh>
    <rPh sb="1" eb="2">
      <t>タカラ</t>
    </rPh>
    <rPh sb="2" eb="3">
      <t>エン</t>
    </rPh>
    <phoneticPr fontId="4"/>
  </si>
  <si>
    <t>ハピネス五戸</t>
    <rPh sb="4" eb="6">
      <t>ゴノヘ</t>
    </rPh>
    <phoneticPr fontId="4"/>
  </si>
  <si>
    <t>津軽ひかり荘</t>
    <rPh sb="5" eb="6">
      <t>ソウ</t>
    </rPh>
    <phoneticPr fontId="4"/>
  </si>
  <si>
    <t>晴ヶ丘老人ホーム</t>
    <rPh sb="3" eb="5">
      <t>ロウジン</t>
    </rPh>
    <phoneticPr fontId="4"/>
  </si>
  <si>
    <t>夜越山倶楽部</t>
    <rPh sb="0" eb="1">
      <t>ヨル</t>
    </rPh>
    <rPh sb="1" eb="2">
      <t>コ</t>
    </rPh>
    <rPh sb="2" eb="3">
      <t>ヤマ</t>
    </rPh>
    <rPh sb="3" eb="6">
      <t>クラブ</t>
    </rPh>
    <phoneticPr fontId="4"/>
  </si>
  <si>
    <t>ゆうなぎの里</t>
    <rPh sb="5" eb="6">
      <t>サト</t>
    </rPh>
    <phoneticPr fontId="4"/>
  </si>
  <si>
    <t>ケアハウス城東</t>
    <rPh sb="5" eb="7">
      <t>ジョウトウ</t>
    </rPh>
    <phoneticPr fontId="4"/>
  </si>
  <si>
    <t>ケアハウス幸徳</t>
    <rPh sb="5" eb="6">
      <t>サチ</t>
    </rPh>
    <rPh sb="6" eb="7">
      <t>トク</t>
    </rPh>
    <phoneticPr fontId="4"/>
  </si>
  <si>
    <t>ケアハウス青い鳥</t>
    <rPh sb="5" eb="6">
      <t>アオ</t>
    </rPh>
    <rPh sb="7" eb="8">
      <t>トリ</t>
    </rPh>
    <phoneticPr fontId="4"/>
  </si>
  <si>
    <t>ボナール十和田</t>
    <rPh sb="4" eb="7">
      <t>トワダ</t>
    </rPh>
    <phoneticPr fontId="4"/>
  </si>
  <si>
    <t>ケアハウス鶴ヶ丘</t>
    <rPh sb="5" eb="8">
      <t>ツルガオカ</t>
    </rPh>
    <phoneticPr fontId="4"/>
  </si>
  <si>
    <t>百石荘ゆうゆう庵</t>
    <rPh sb="7" eb="8">
      <t>アン</t>
    </rPh>
    <phoneticPr fontId="4"/>
  </si>
  <si>
    <t>ケアハウスいたや荘</t>
    <rPh sb="8" eb="9">
      <t>ソウ</t>
    </rPh>
    <phoneticPr fontId="4"/>
  </si>
  <si>
    <t>ケアハウス碧い風</t>
    <rPh sb="5" eb="6">
      <t>ミドリ</t>
    </rPh>
    <rPh sb="7" eb="8">
      <t>カゼ</t>
    </rPh>
    <phoneticPr fontId="4"/>
  </si>
  <si>
    <t>ケアハウス華物語</t>
    <rPh sb="5" eb="6">
      <t>ハナ</t>
    </rPh>
    <rPh sb="6" eb="8">
      <t>モノガタリ</t>
    </rPh>
    <phoneticPr fontId="4"/>
  </si>
  <si>
    <t>ケアハウス幸陽</t>
    <rPh sb="5" eb="6">
      <t>サチ</t>
    </rPh>
    <rPh sb="6" eb="7">
      <t>ヨウ</t>
    </rPh>
    <phoneticPr fontId="4"/>
  </si>
  <si>
    <t>ニユーライフ芙蓉</t>
    <rPh sb="6" eb="8">
      <t>フヨウ</t>
    </rPh>
    <phoneticPr fontId="4"/>
  </si>
  <si>
    <t>みちのく青海荘</t>
    <rPh sb="4" eb="5">
      <t>アオ</t>
    </rPh>
    <rPh sb="5" eb="6">
      <t>ウミ</t>
    </rPh>
    <rPh sb="6" eb="7">
      <t>ソウ</t>
    </rPh>
    <phoneticPr fontId="4"/>
  </si>
  <si>
    <t>ケア・ガーデン青森</t>
    <rPh sb="7" eb="9">
      <t>アオモリ</t>
    </rPh>
    <phoneticPr fontId="4"/>
  </si>
  <si>
    <t>ケアセンター弘前</t>
    <rPh sb="6" eb="8">
      <t>ヒロサキ</t>
    </rPh>
    <phoneticPr fontId="4"/>
  </si>
  <si>
    <t>むつ市大畑町兎沢17-228</t>
    <rPh sb="2" eb="3">
      <t>シ</t>
    </rPh>
    <rPh sb="3" eb="6">
      <t>オオハタマチ</t>
    </rPh>
    <rPh sb="6" eb="7">
      <t>ウサギ</t>
    </rPh>
    <rPh sb="7" eb="8">
      <t>サワ</t>
    </rPh>
    <phoneticPr fontId="7"/>
  </si>
  <si>
    <t>青森市羽白字野木和37</t>
    <rPh sb="0" eb="3">
      <t>アオモリシ</t>
    </rPh>
    <rPh sb="3" eb="4">
      <t>ハネ</t>
    </rPh>
    <rPh sb="4" eb="5">
      <t>シロ</t>
    </rPh>
    <rPh sb="5" eb="6">
      <t>アザ</t>
    </rPh>
    <rPh sb="6" eb="7">
      <t>ノ</t>
    </rPh>
    <rPh sb="7" eb="8">
      <t>キ</t>
    </rPh>
    <rPh sb="8" eb="9">
      <t>ワ</t>
    </rPh>
    <phoneticPr fontId="7"/>
  </si>
  <si>
    <t>むつ市横迎町二丁目14-50</t>
    <rPh sb="2" eb="3">
      <t>シ</t>
    </rPh>
    <rPh sb="3" eb="4">
      <t>ヨコ</t>
    </rPh>
    <rPh sb="4" eb="5">
      <t>ゲイ</t>
    </rPh>
    <rPh sb="5" eb="6">
      <t>マチ</t>
    </rPh>
    <rPh sb="6" eb="9">
      <t>ニチョウメ</t>
    </rPh>
    <phoneticPr fontId="7"/>
  </si>
  <si>
    <t>上北郡おいらせ町沼端14-75</t>
    <rPh sb="0" eb="3">
      <t>カミキタグン</t>
    </rPh>
    <rPh sb="7" eb="8">
      <t>マチ</t>
    </rPh>
    <rPh sb="8" eb="9">
      <t>ヌマ</t>
    </rPh>
    <rPh sb="9" eb="10">
      <t>ハタ</t>
    </rPh>
    <phoneticPr fontId="7"/>
  </si>
  <si>
    <t>三沢市美野原二丁目12-19</t>
    <rPh sb="0" eb="3">
      <t>ミサワシ</t>
    </rPh>
    <rPh sb="3" eb="6">
      <t>ミノハラ</t>
    </rPh>
    <rPh sb="6" eb="9">
      <t>ニチョウメ</t>
    </rPh>
    <phoneticPr fontId="7"/>
  </si>
  <si>
    <t>青森市奥内字宮田61</t>
    <rPh sb="0" eb="3">
      <t>アオモリシ</t>
    </rPh>
    <rPh sb="3" eb="5">
      <t>オクナイ</t>
    </rPh>
    <rPh sb="5" eb="6">
      <t>アザ</t>
    </rPh>
    <rPh sb="6" eb="8">
      <t>ミヤタ</t>
    </rPh>
    <phoneticPr fontId="7"/>
  </si>
  <si>
    <t>五所川原市みどり町八丁目40</t>
    <rPh sb="0" eb="5">
      <t>ゴショガワラシ</t>
    </rPh>
    <rPh sb="8" eb="9">
      <t>マチ</t>
    </rPh>
    <rPh sb="9" eb="10">
      <t>ハチ</t>
    </rPh>
    <rPh sb="10" eb="12">
      <t>チョウメ</t>
    </rPh>
    <phoneticPr fontId="7"/>
  </si>
  <si>
    <t>認定こども園青森中央短期大学附属第三幼稚園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7">
      <t>ダイ</t>
    </rPh>
    <rPh sb="17" eb="18">
      <t>サン</t>
    </rPh>
    <rPh sb="18" eb="21">
      <t>ヨウチエン</t>
    </rPh>
    <phoneticPr fontId="1"/>
  </si>
  <si>
    <t>青森市原別字袖崎9</t>
    <rPh sb="0" eb="3">
      <t>アオモリシ</t>
    </rPh>
    <rPh sb="3" eb="5">
      <t>ハラベツ</t>
    </rPh>
    <rPh sb="5" eb="6">
      <t>アザ</t>
    </rPh>
    <rPh sb="6" eb="7">
      <t>ソデ</t>
    </rPh>
    <rPh sb="7" eb="8">
      <t>ザキ</t>
    </rPh>
    <phoneticPr fontId="7"/>
  </si>
  <si>
    <t>青森田中学園</t>
    <rPh sb="0" eb="2">
      <t>アオモリ</t>
    </rPh>
    <rPh sb="2" eb="4">
      <t>タナカ</t>
    </rPh>
    <rPh sb="4" eb="6">
      <t>ガクエン</t>
    </rPh>
    <phoneticPr fontId="7"/>
  </si>
  <si>
    <t>認定こども園青森中央短期大学附属第一幼稚園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7">
      <t>ダイ</t>
    </rPh>
    <rPh sb="17" eb="18">
      <t>イチ</t>
    </rPh>
    <rPh sb="18" eb="21">
      <t>ヨウチエン</t>
    </rPh>
    <phoneticPr fontId="1"/>
  </si>
  <si>
    <t>青森市野尻字今田108</t>
    <rPh sb="0" eb="3">
      <t>アオモリシ</t>
    </rPh>
    <rPh sb="3" eb="5">
      <t>ノジリ</t>
    </rPh>
    <rPh sb="5" eb="6">
      <t>アザ</t>
    </rPh>
    <rPh sb="6" eb="8">
      <t>イマダ</t>
    </rPh>
    <phoneticPr fontId="7"/>
  </si>
  <si>
    <t>青森市桜川二丁目15-3</t>
    <rPh sb="0" eb="3">
      <t>アオモリシ</t>
    </rPh>
    <rPh sb="3" eb="5">
      <t>サクラガワ</t>
    </rPh>
    <rPh sb="5" eb="6">
      <t>ニ</t>
    </rPh>
    <rPh sb="6" eb="8">
      <t>チョウメ</t>
    </rPh>
    <phoneticPr fontId="3"/>
  </si>
  <si>
    <t>ひまわり乳児院</t>
    <rPh sb="4" eb="7">
      <t>ニュウジイン</t>
    </rPh>
    <phoneticPr fontId="4"/>
  </si>
  <si>
    <t>青森コロニーセンター</t>
    <rPh sb="0" eb="2">
      <t>アオモリ</t>
    </rPh>
    <phoneticPr fontId="4"/>
  </si>
  <si>
    <t>039-1101</t>
    <phoneticPr fontId="4"/>
  </si>
  <si>
    <t>中部上北広域
事業組合</t>
    <rPh sb="4" eb="6">
      <t>コウイキ</t>
    </rPh>
    <rPh sb="7" eb="9">
      <t>ジギョウ</t>
    </rPh>
    <rPh sb="9" eb="11">
      <t>クミアイ</t>
    </rPh>
    <phoneticPr fontId="4"/>
  </si>
  <si>
    <t>金木生活支援ハウス</t>
    <rPh sb="2" eb="4">
      <t>セイカツ</t>
    </rPh>
    <rPh sb="4" eb="6">
      <t>シエン</t>
    </rPh>
    <phoneticPr fontId="4"/>
  </si>
  <si>
    <t>生活支援ハウス天寿園</t>
    <rPh sb="0" eb="2">
      <t>セイカツ</t>
    </rPh>
    <rPh sb="2" eb="4">
      <t>シエン</t>
    </rPh>
    <rPh sb="7" eb="9">
      <t>テンジュ</t>
    </rPh>
    <rPh sb="9" eb="10">
      <t>エン</t>
    </rPh>
    <phoneticPr fontId="4"/>
  </si>
  <si>
    <t>城南生活支援ハウス</t>
    <rPh sb="0" eb="2">
      <t>ジョウナン</t>
    </rPh>
    <rPh sb="2" eb="4">
      <t>セイカツ</t>
    </rPh>
    <rPh sb="4" eb="6">
      <t>シエン</t>
    </rPh>
    <phoneticPr fontId="4"/>
  </si>
  <si>
    <t>弘前市大字稔町20-7</t>
    <rPh sb="0" eb="3">
      <t>ヒロサキシ</t>
    </rPh>
    <rPh sb="5" eb="7">
      <t>ミノリチョウ</t>
    </rPh>
    <phoneticPr fontId="4"/>
  </si>
  <si>
    <t>030-0113</t>
    <phoneticPr fontId="3"/>
  </si>
  <si>
    <t>038-0003</t>
    <phoneticPr fontId="4"/>
  </si>
  <si>
    <t>037-0056</t>
    <phoneticPr fontId="4"/>
  </si>
  <si>
    <t>037-0046</t>
    <phoneticPr fontId="4"/>
  </si>
  <si>
    <t>十和田市西二番町10-15</t>
    <phoneticPr fontId="4"/>
  </si>
  <si>
    <t>039-2594</t>
    <phoneticPr fontId="4"/>
  </si>
  <si>
    <t>十和田市大字三本木字野崎1-13</t>
    <phoneticPr fontId="4"/>
  </si>
  <si>
    <t>やまぶき福祉会</t>
    <rPh sb="4" eb="7">
      <t>フクシカイ</t>
    </rPh>
    <phoneticPr fontId="4"/>
  </si>
  <si>
    <t>むつ中央福祉会</t>
    <rPh sb="2" eb="4">
      <t>チュウオウ</t>
    </rPh>
    <rPh sb="4" eb="6">
      <t>フクシ</t>
    </rPh>
    <rPh sb="6" eb="7">
      <t>カイ</t>
    </rPh>
    <phoneticPr fontId="4"/>
  </si>
  <si>
    <t>しらかば福祉会</t>
    <rPh sb="4" eb="7">
      <t>フクシカイ</t>
    </rPh>
    <phoneticPr fontId="4"/>
  </si>
  <si>
    <t>浪岡あすなろ会</t>
    <rPh sb="6" eb="7">
      <t>カイ</t>
    </rPh>
    <phoneticPr fontId="4"/>
  </si>
  <si>
    <t>とよだ福祉会</t>
    <rPh sb="3" eb="5">
      <t>フクシ</t>
    </rPh>
    <rPh sb="5" eb="6">
      <t>カイ</t>
    </rPh>
    <phoneticPr fontId="4"/>
  </si>
  <si>
    <t>たんぽぽ福祉会</t>
    <rPh sb="4" eb="7">
      <t>フクシカイ</t>
    </rPh>
    <phoneticPr fontId="4"/>
  </si>
  <si>
    <t>ユートピアの会</t>
    <rPh sb="6" eb="7">
      <t>カイ</t>
    </rPh>
    <phoneticPr fontId="4"/>
  </si>
  <si>
    <t>エンゼル福祉会</t>
    <rPh sb="4" eb="7">
      <t>フクシカイ</t>
    </rPh>
    <phoneticPr fontId="4"/>
  </si>
  <si>
    <t>松島中央厚生会</t>
    <rPh sb="4" eb="6">
      <t>コウセイ</t>
    </rPh>
    <rPh sb="6" eb="7">
      <t>カイ</t>
    </rPh>
    <phoneticPr fontId="4"/>
  </si>
  <si>
    <t>生きがい十和田</t>
    <rPh sb="0" eb="1">
      <t>イ</t>
    </rPh>
    <rPh sb="4" eb="7">
      <t>トワダ</t>
    </rPh>
    <phoneticPr fontId="4"/>
  </si>
  <si>
    <t>二川目福祉会</t>
    <rPh sb="0" eb="1">
      <t>ニ</t>
    </rPh>
    <phoneticPr fontId="4"/>
  </si>
  <si>
    <t>柿崎　泰明</t>
    <rPh sb="3" eb="5">
      <t>ヤスアキ</t>
    </rPh>
    <phoneticPr fontId="4"/>
  </si>
  <si>
    <t>久保田幸造</t>
    <rPh sb="0" eb="3">
      <t>クボタ</t>
    </rPh>
    <rPh sb="3" eb="5">
      <t>コウゾウ</t>
    </rPh>
    <phoneticPr fontId="4"/>
  </si>
  <si>
    <t>小田桐輝雄</t>
    <rPh sb="0" eb="3">
      <t>オダギリ</t>
    </rPh>
    <rPh sb="3" eb="4">
      <t>カガヤ</t>
    </rPh>
    <rPh sb="4" eb="5">
      <t>オス</t>
    </rPh>
    <phoneticPr fontId="4"/>
  </si>
  <si>
    <t>江渡　惠一</t>
    <rPh sb="0" eb="2">
      <t>エド</t>
    </rPh>
    <rPh sb="3" eb="5">
      <t>ケイイチ</t>
    </rPh>
    <phoneticPr fontId="4"/>
  </si>
  <si>
    <t>木崎野児童クラブ</t>
    <rPh sb="0" eb="2">
      <t>キザキ</t>
    </rPh>
    <rPh sb="2" eb="3">
      <t>ノ</t>
    </rPh>
    <rPh sb="3" eb="5">
      <t>ジドウ</t>
    </rPh>
    <phoneticPr fontId="4"/>
  </si>
  <si>
    <t>若葉乳児院</t>
    <rPh sb="2" eb="5">
      <t>ニュウジイン</t>
    </rPh>
    <phoneticPr fontId="4"/>
  </si>
  <si>
    <t>青森市冨田一丁目26-33</t>
    <rPh sb="0" eb="3">
      <t>アオモリシ</t>
    </rPh>
    <rPh sb="3" eb="5">
      <t>トミタ</t>
    </rPh>
    <rPh sb="5" eb="6">
      <t>イチ</t>
    </rPh>
    <rPh sb="6" eb="8">
      <t>チョウメ</t>
    </rPh>
    <phoneticPr fontId="3"/>
  </si>
  <si>
    <t>青森市青葉三丁目10-45</t>
    <rPh sb="0" eb="3">
      <t>アオモリシ</t>
    </rPh>
    <rPh sb="3" eb="5">
      <t>アオバ</t>
    </rPh>
    <rPh sb="5" eb="8">
      <t>サンチョウメ</t>
    </rPh>
    <phoneticPr fontId="3"/>
  </si>
  <si>
    <t>小笠原豊重</t>
    <rPh sb="0" eb="3">
      <t>オガサワラ</t>
    </rPh>
    <rPh sb="3" eb="5">
      <t>トヨシゲ</t>
    </rPh>
    <phoneticPr fontId="4"/>
  </si>
  <si>
    <t>武士澤勝義</t>
    <rPh sb="0" eb="2">
      <t>ブシ</t>
    </rPh>
    <rPh sb="2" eb="3">
      <t>サワ</t>
    </rPh>
    <rPh sb="3" eb="5">
      <t>カツヨシ</t>
    </rPh>
    <phoneticPr fontId="4"/>
  </si>
  <si>
    <t>福生会</t>
    <rPh sb="0" eb="1">
      <t>フク</t>
    </rPh>
    <rPh sb="1" eb="2">
      <t>ナマ</t>
    </rPh>
    <rPh sb="2" eb="3">
      <t>カイ</t>
    </rPh>
    <phoneticPr fontId="3"/>
  </si>
  <si>
    <t>佐々木新吉</t>
    <rPh sb="0" eb="3">
      <t>ササキ</t>
    </rPh>
    <rPh sb="3" eb="5">
      <t>シンキチ</t>
    </rPh>
    <phoneticPr fontId="3"/>
  </si>
  <si>
    <t>036-0541</t>
    <phoneticPr fontId="4"/>
  </si>
  <si>
    <t>田澤　典彦</t>
    <rPh sb="0" eb="2">
      <t>タザワ</t>
    </rPh>
    <rPh sb="3" eb="5">
      <t>ノリヒコ</t>
    </rPh>
    <phoneticPr fontId="3"/>
  </si>
  <si>
    <t>030-0957</t>
  </si>
  <si>
    <t>鹿内　雄二</t>
    <rPh sb="0" eb="2">
      <t>シカナイ</t>
    </rPh>
    <rPh sb="3" eb="5">
      <t>ユウジ</t>
    </rPh>
    <phoneticPr fontId="4"/>
  </si>
  <si>
    <t>齋藤　貴子</t>
    <rPh sb="0" eb="2">
      <t>サイトウ</t>
    </rPh>
    <rPh sb="3" eb="5">
      <t>タカコ</t>
    </rPh>
    <phoneticPr fontId="4"/>
  </si>
  <si>
    <t>介援会</t>
    <rPh sb="0" eb="1">
      <t>カイ</t>
    </rPh>
    <rPh sb="1" eb="2">
      <t>エン</t>
    </rPh>
    <rPh sb="2" eb="3">
      <t>カイ</t>
    </rPh>
    <phoneticPr fontId="3"/>
  </si>
  <si>
    <t>入江　克昌</t>
    <rPh sb="0" eb="2">
      <t>イリエ</t>
    </rPh>
    <rPh sb="3" eb="4">
      <t>カツ</t>
    </rPh>
    <rPh sb="4" eb="5">
      <t>マサ</t>
    </rPh>
    <phoneticPr fontId="4"/>
  </si>
  <si>
    <t>浅吉の会</t>
    <rPh sb="0" eb="1">
      <t>アサ</t>
    </rPh>
    <rPh sb="1" eb="2">
      <t>キチ</t>
    </rPh>
    <rPh sb="3" eb="4">
      <t>カイ</t>
    </rPh>
    <phoneticPr fontId="4"/>
  </si>
  <si>
    <t>杉本　誠一</t>
    <rPh sb="0" eb="2">
      <t>スギモト</t>
    </rPh>
    <rPh sb="3" eb="5">
      <t>セイイチ</t>
    </rPh>
    <phoneticPr fontId="4"/>
  </si>
  <si>
    <t>前川原新悦</t>
    <rPh sb="3" eb="4">
      <t>シン</t>
    </rPh>
    <rPh sb="4" eb="5">
      <t>エツ</t>
    </rPh>
    <phoneticPr fontId="3"/>
  </si>
  <si>
    <t>野村 住子</t>
    <rPh sb="3" eb="4">
      <t>ス</t>
    </rPh>
    <rPh sb="4" eb="5">
      <t>コ</t>
    </rPh>
    <phoneticPr fontId="3"/>
  </si>
  <si>
    <t>030-1261</t>
  </si>
  <si>
    <t>青森市浪岡大字樽沢字上野74-1</t>
  </si>
  <si>
    <t>浪岡あすなろ会</t>
  </si>
  <si>
    <t>青森コロニーリハビリ</t>
  </si>
  <si>
    <t>青森市大字幸畑字松元62-6</t>
  </si>
  <si>
    <t>030-0954</t>
  </si>
  <si>
    <t>青森市大字西田沢字浜田379</t>
  </si>
  <si>
    <t>ゆきわり荘</t>
  </si>
  <si>
    <t>青森市大字新城字平岡56-1</t>
  </si>
  <si>
    <t>弘前市大字独狐字山辺183</t>
  </si>
  <si>
    <t>弘前市大字三和字下恋塚189-7</t>
  </si>
  <si>
    <t>つがる三和会</t>
  </si>
  <si>
    <t>八戸市大字松館字田ノ平19-1</t>
  </si>
  <si>
    <t>五所川原市金木町芦野363-58</t>
  </si>
  <si>
    <t>037-0017</t>
  </si>
  <si>
    <t>内潟療護園</t>
  </si>
  <si>
    <t>五所川原市金山字千代鶴142</t>
  </si>
  <si>
    <t>034-0102</t>
  </si>
  <si>
    <t>むつ市大字奥内字大室平91-1</t>
  </si>
  <si>
    <t>みちのく福祉会</t>
  </si>
  <si>
    <t>むつ市大字田名部字赤川ノ内並木73-3</t>
  </si>
  <si>
    <t>平川市猿賀字明堂255</t>
  </si>
  <si>
    <t>036-0132</t>
  </si>
  <si>
    <t>平川市唐竹高田45</t>
  </si>
  <si>
    <t>039-3364</t>
  </si>
  <si>
    <t>大鰐療育センター</t>
  </si>
  <si>
    <t>素樸会</t>
  </si>
  <si>
    <t>039-3154</t>
  </si>
  <si>
    <t>039-2731</t>
  </si>
  <si>
    <t>上北郡七戸町字後平597-1</t>
  </si>
  <si>
    <t>039-2845</t>
  </si>
  <si>
    <t>上北郡七戸町字作田道52-2</t>
  </si>
  <si>
    <t>上北郡東北町大字大浦字南平10-1</t>
  </si>
  <si>
    <t>上北郡おいらせ町浜道133-3</t>
  </si>
  <si>
    <t>039-1702</t>
  </si>
  <si>
    <t>清岳園</t>
  </si>
  <si>
    <t>三戸郡南部町下名久井高森57-7</t>
  </si>
  <si>
    <t>039-2129</t>
  </si>
  <si>
    <t>030-0953</t>
  </si>
  <si>
    <t>鶴ヶ丘苑</t>
  </si>
  <si>
    <t>かいふう</t>
  </si>
  <si>
    <t>039-3502</t>
  </si>
  <si>
    <t>弘前大清水ホーム</t>
  </si>
  <si>
    <t>弘前市大字清原四丁目9-2</t>
  </si>
  <si>
    <t>036-8266</t>
  </si>
  <si>
    <t>弘前市大字自由ヶ丘五丁目5-3</t>
  </si>
  <si>
    <t>036-8279</t>
  </si>
  <si>
    <t>弘前市大字茜町二丁目1-2</t>
    <rPh sb="0" eb="3">
      <t>ヒロサキシ</t>
    </rPh>
    <rPh sb="3" eb="5">
      <t>オオアザ</t>
    </rPh>
    <rPh sb="5" eb="7">
      <t>アカネマチ</t>
    </rPh>
    <rPh sb="7" eb="10">
      <t>ニチョウメ</t>
    </rPh>
    <phoneticPr fontId="4"/>
  </si>
  <si>
    <t>弘前市大字城南五丁目13-15</t>
  </si>
  <si>
    <t>036-1205</t>
  </si>
  <si>
    <t>ハピネスやくら</t>
  </si>
  <si>
    <t>福寿草インスプリング</t>
  </si>
  <si>
    <t>サンシャイン</t>
  </si>
  <si>
    <t>039-1111</t>
  </si>
  <si>
    <t>八戸市東白山台二丁目2-1</t>
  </si>
  <si>
    <t>クローバーズ・ピア</t>
  </si>
  <si>
    <t>ほっとハウス</t>
  </si>
  <si>
    <t>八戸市大字尻内町字熊ノ沢35-2</t>
    <rPh sb="0" eb="3">
      <t>ハチノヘシ</t>
    </rPh>
    <rPh sb="5" eb="7">
      <t>シリウチ</t>
    </rPh>
    <rPh sb="7" eb="8">
      <t>マチ</t>
    </rPh>
    <rPh sb="8" eb="9">
      <t>アザ</t>
    </rPh>
    <rPh sb="9" eb="10">
      <t>クマ</t>
    </rPh>
    <rPh sb="11" eb="12">
      <t>サワ</t>
    </rPh>
    <phoneticPr fontId="4"/>
  </si>
  <si>
    <t>修光園サテライト</t>
  </si>
  <si>
    <t>三沢老人ホーム</t>
  </si>
  <si>
    <t>033-0042</t>
  </si>
  <si>
    <t>むつ市十二林11-13</t>
  </si>
  <si>
    <t>039-5331</t>
  </si>
  <si>
    <t>金谷みちのく荘</t>
    <rPh sb="0" eb="2">
      <t>カナヤ</t>
    </rPh>
    <rPh sb="6" eb="7">
      <t>ソウ</t>
    </rPh>
    <phoneticPr fontId="3"/>
  </si>
  <si>
    <t>035-0072</t>
  </si>
  <si>
    <t>むつ市金谷二丁目20-2</t>
    <rPh sb="2" eb="3">
      <t>シ</t>
    </rPh>
    <rPh sb="3" eb="5">
      <t>カナヤ</t>
    </rPh>
    <rPh sb="5" eb="8">
      <t>ニチョウメ</t>
    </rPh>
    <phoneticPr fontId="3"/>
  </si>
  <si>
    <t>038-2818</t>
  </si>
  <si>
    <t>ゆうあいの里</t>
  </si>
  <si>
    <t>038-3302</t>
  </si>
  <si>
    <t>おのえ荘</t>
  </si>
  <si>
    <t>平川市猿賀池上100-1</t>
  </si>
  <si>
    <t>慶游荘</t>
  </si>
  <si>
    <t>わとなーる</t>
  </si>
  <si>
    <t>あんじんの郷</t>
  </si>
  <si>
    <t>はまゆう</t>
  </si>
  <si>
    <t>大鰐ホーム</t>
  </si>
  <si>
    <t>野辺地ホーム</t>
  </si>
  <si>
    <t>039-2742</t>
  </si>
  <si>
    <t>木崎野荘</t>
  </si>
  <si>
    <t>ハピネスながわ</t>
  </si>
  <si>
    <t>三戸老人ホーム</t>
  </si>
  <si>
    <t>はくじゅ</t>
  </si>
  <si>
    <t>八戸市大字河原木字北沼22-39</t>
  </si>
  <si>
    <t>八戸市大字是川字雲畑9-2</t>
  </si>
  <si>
    <t>039-1165</t>
  </si>
  <si>
    <t>南郷メディエルデプラザ</t>
  </si>
  <si>
    <t>シルバーケアセンターむつ</t>
  </si>
  <si>
    <t>内 外 皮 眼 耳 歯</t>
  </si>
  <si>
    <t xml:space="preserve">精 内 </t>
  </si>
  <si>
    <t>水木　一郎</t>
  </si>
  <si>
    <t>内 精 神 放 ﾘﾊ</t>
  </si>
  <si>
    <t>内　精　神　心療内　</t>
  </si>
  <si>
    <t>整 小 ﾘﾊ</t>
  </si>
  <si>
    <t>内 神内 呼 胃 循 ﾘﾊ</t>
  </si>
  <si>
    <t>濱田和一郎</t>
  </si>
  <si>
    <t>小沼　譲</t>
  </si>
  <si>
    <t>精</t>
  </si>
  <si>
    <t>内 胃 小 外 整 皮 ﾘﾊ</t>
  </si>
  <si>
    <t>内 精</t>
  </si>
  <si>
    <t>むつリハビリテーション病院</t>
  </si>
  <si>
    <t>一部事務組合下北医療センター</t>
  </si>
  <si>
    <t>036-8545</t>
  </si>
  <si>
    <t>弘前市大字富野町1</t>
  </si>
  <si>
    <t>青森市大字三内字稲元122-2</t>
  </si>
  <si>
    <t>弘前市大字本町66-1</t>
  </si>
  <si>
    <t>036-0331</t>
  </si>
  <si>
    <t>すばる</t>
  </si>
  <si>
    <t>NPO</t>
  </si>
  <si>
    <t>わいわいしらかば</t>
  </si>
  <si>
    <t>青森市新城字山田671-49</t>
    <rPh sb="0" eb="3">
      <t>アオモリシ</t>
    </rPh>
    <rPh sb="3" eb="5">
      <t>シンジョウ</t>
    </rPh>
    <rPh sb="5" eb="6">
      <t>アザ</t>
    </rPh>
    <rPh sb="6" eb="8">
      <t>ヤマダ</t>
    </rPh>
    <phoneticPr fontId="4"/>
  </si>
  <si>
    <t>大野和幸園</t>
    <rPh sb="0" eb="2">
      <t>オオノ</t>
    </rPh>
    <rPh sb="2" eb="3">
      <t>ワ</t>
    </rPh>
    <rPh sb="3" eb="4">
      <t>サチ</t>
    </rPh>
    <rPh sb="4" eb="5">
      <t>ソノ</t>
    </rPh>
    <phoneticPr fontId="3"/>
  </si>
  <si>
    <t>030-0856</t>
  </si>
  <si>
    <t>青森市西大野五丁目16-10</t>
    <rPh sb="0" eb="2">
      <t>アオモリ</t>
    </rPh>
    <rPh sb="2" eb="3">
      <t>シ</t>
    </rPh>
    <rPh sb="3" eb="4">
      <t>ニシ</t>
    </rPh>
    <rPh sb="4" eb="6">
      <t>オオノ</t>
    </rPh>
    <rPh sb="6" eb="9">
      <t>５チョウメ</t>
    </rPh>
    <phoneticPr fontId="3"/>
  </si>
  <si>
    <t>おきだて苑</t>
    <rPh sb="4" eb="5">
      <t>ソノ</t>
    </rPh>
    <phoneticPr fontId="3"/>
  </si>
  <si>
    <t>038-0001</t>
  </si>
  <si>
    <t>青森市新田一丁目11-3</t>
    <rPh sb="0" eb="2">
      <t>アオモリ</t>
    </rPh>
    <rPh sb="2" eb="3">
      <t>シ</t>
    </rPh>
    <rPh sb="3" eb="5">
      <t>ニッタ</t>
    </rPh>
    <rPh sb="5" eb="8">
      <t>１チョウメ</t>
    </rPh>
    <phoneticPr fontId="3"/>
  </si>
  <si>
    <t>つるがさか</t>
  </si>
  <si>
    <t>038-0045</t>
  </si>
  <si>
    <t>青森市大字鶴ヶ坂字田川187-94</t>
    <rPh sb="0" eb="2">
      <t>アオモリ</t>
    </rPh>
    <rPh sb="2" eb="3">
      <t>シ</t>
    </rPh>
    <rPh sb="3" eb="5">
      <t>オオアザ</t>
    </rPh>
    <rPh sb="5" eb="6">
      <t>ツル</t>
    </rPh>
    <rPh sb="7" eb="8">
      <t>サカ</t>
    </rPh>
    <rPh sb="8" eb="9">
      <t>アザ</t>
    </rPh>
    <rPh sb="9" eb="11">
      <t>タガワ</t>
    </rPh>
    <phoneticPr fontId="3"/>
  </si>
  <si>
    <t>阿光坊の郷</t>
    <rPh sb="0" eb="1">
      <t>ア</t>
    </rPh>
    <rPh sb="1" eb="2">
      <t>ヒカリ</t>
    </rPh>
    <rPh sb="2" eb="3">
      <t>ボウ</t>
    </rPh>
    <rPh sb="4" eb="5">
      <t>サト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</si>
  <si>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</si>
  <si>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3"/>
  </si>
  <si>
    <t>平川市</t>
    <rPh sb="0" eb="3">
      <t>ヒラカワシ</t>
    </rPh>
    <phoneticPr fontId="3"/>
  </si>
  <si>
    <t>嘉瀬老人福祉センター</t>
  </si>
  <si>
    <t>金木老人福祉センター</t>
  </si>
  <si>
    <t>039-2827</t>
  </si>
  <si>
    <t>036-8326</t>
  </si>
  <si>
    <t>弘前市大字藤野二丁目6-1</t>
    <rPh sb="5" eb="6">
      <t>フジ</t>
    </rPh>
    <rPh sb="6" eb="7">
      <t>ノ</t>
    </rPh>
    <rPh sb="7" eb="10">
      <t>ニチョウメ</t>
    </rPh>
    <phoneticPr fontId="8"/>
  </si>
  <si>
    <t>0172-31-3811</t>
  </si>
  <si>
    <t>関谷　道夫</t>
    <rPh sb="0" eb="1">
      <t>セキ</t>
    </rPh>
    <rPh sb="1" eb="2">
      <t>タニ</t>
    </rPh>
    <rPh sb="3" eb="5">
      <t>ミチオ</t>
    </rPh>
    <phoneticPr fontId="4"/>
  </si>
  <si>
    <t>-</t>
    <phoneticPr fontId="3"/>
  </si>
  <si>
    <t>みのり第２保育園</t>
    <rPh sb="3" eb="4">
      <t>ダイ</t>
    </rPh>
    <rPh sb="5" eb="7">
      <t>ホイク</t>
    </rPh>
    <rPh sb="7" eb="8">
      <t>エン</t>
    </rPh>
    <phoneticPr fontId="4"/>
  </si>
  <si>
    <t>電話なし</t>
    <rPh sb="0" eb="2">
      <t>デンワ</t>
    </rPh>
    <phoneticPr fontId="3"/>
  </si>
  <si>
    <t>（弘前市）</t>
    <rPh sb="1" eb="4">
      <t>ヒロサキシ</t>
    </rPh>
    <phoneticPr fontId="4"/>
  </si>
  <si>
    <t>石田　良二</t>
    <rPh sb="0" eb="2">
      <t>イシダ</t>
    </rPh>
    <rPh sb="3" eb="5">
      <t>リョウジ</t>
    </rPh>
    <phoneticPr fontId="3"/>
  </si>
  <si>
    <t>加賀　武夫</t>
    <rPh sb="0" eb="2">
      <t>カガ</t>
    </rPh>
    <rPh sb="3" eb="5">
      <t>タケオ</t>
    </rPh>
    <phoneticPr fontId="4"/>
  </si>
  <si>
    <t>盛島　利文</t>
    <rPh sb="0" eb="2">
      <t>モリシマ</t>
    </rPh>
    <rPh sb="3" eb="5">
      <t>トシフミ</t>
    </rPh>
    <phoneticPr fontId="4"/>
  </si>
  <si>
    <t>青木　直人</t>
    <rPh sb="0" eb="2">
      <t>アオキ</t>
    </rPh>
    <rPh sb="3" eb="5">
      <t>ナオト</t>
    </rPh>
    <phoneticPr fontId="4"/>
  </si>
  <si>
    <t>長谷部満喜</t>
  </si>
  <si>
    <t>鶴谷　祐子</t>
    <rPh sb="3" eb="4">
      <t>ユウ</t>
    </rPh>
    <phoneticPr fontId="4"/>
  </si>
  <si>
    <t>濵﨑　正明</t>
    <rPh sb="0" eb="1">
      <t>ハマ</t>
    </rPh>
    <rPh sb="3" eb="5">
      <t>マサアキ</t>
    </rPh>
    <phoneticPr fontId="3"/>
  </si>
  <si>
    <t>上北郡七戸町字舟場向川久保308</t>
    <rPh sb="0" eb="3">
      <t>カミキタグン</t>
    </rPh>
    <rPh sb="3" eb="6">
      <t>シチノヘマチ</t>
    </rPh>
    <rPh sb="6" eb="7">
      <t>アザ</t>
    </rPh>
    <rPh sb="7" eb="9">
      <t>フナバ</t>
    </rPh>
    <rPh sb="9" eb="10">
      <t>ムカイ</t>
    </rPh>
    <rPh sb="10" eb="13">
      <t>カワクボ</t>
    </rPh>
    <phoneticPr fontId="4"/>
  </si>
  <si>
    <t>038-1332</t>
  </si>
  <si>
    <t>038-1306</t>
  </si>
  <si>
    <t>033-0022</t>
    <phoneticPr fontId="3"/>
  </si>
  <si>
    <t>038-0032</t>
  </si>
  <si>
    <t>鳴海　明敏</t>
    <rPh sb="3" eb="5">
      <t>アキトシ</t>
    </rPh>
    <phoneticPr fontId="4"/>
  </si>
  <si>
    <t>和田　隆司</t>
    <rPh sb="0" eb="2">
      <t>ワダ</t>
    </rPh>
    <rPh sb="3" eb="5">
      <t>リュウジ</t>
    </rPh>
    <phoneticPr fontId="4"/>
  </si>
  <si>
    <t>榊　茂信</t>
    <rPh sb="0" eb="1">
      <t>サカキ</t>
    </rPh>
    <rPh sb="2" eb="4">
      <t>シゲノブ</t>
    </rPh>
    <phoneticPr fontId="4"/>
  </si>
  <si>
    <t>関　良</t>
    <rPh sb="0" eb="1">
      <t>セキ</t>
    </rPh>
    <rPh sb="2" eb="3">
      <t>ヨ</t>
    </rPh>
    <phoneticPr fontId="3"/>
  </si>
  <si>
    <t>石村　康弘</t>
    <rPh sb="3" eb="5">
      <t>ヤスヒロ</t>
    </rPh>
    <phoneticPr fontId="3"/>
  </si>
  <si>
    <t>野村　由美子</t>
    <rPh sb="0" eb="2">
      <t>ノムラ</t>
    </rPh>
    <rPh sb="3" eb="6">
      <t>ユミコ</t>
    </rPh>
    <phoneticPr fontId="4"/>
  </si>
  <si>
    <t>村上　隆志</t>
    <rPh sb="3" eb="5">
      <t>タカシ</t>
    </rPh>
    <phoneticPr fontId="2"/>
  </si>
  <si>
    <t>三浦　テツ</t>
    <rPh sb="0" eb="2">
      <t>ミウラ</t>
    </rPh>
    <phoneticPr fontId="3"/>
  </si>
  <si>
    <t>下山　保則</t>
    <rPh sb="3" eb="5">
      <t>ヤスノリ</t>
    </rPh>
    <phoneticPr fontId="3"/>
  </si>
  <si>
    <t>清水　重行</t>
    <rPh sb="4" eb="5">
      <t>ユ</t>
    </rPh>
    <phoneticPr fontId="3"/>
  </si>
  <si>
    <t>中居　孝行</t>
    <rPh sb="3" eb="5">
      <t>タカユキ</t>
    </rPh>
    <phoneticPr fontId="3"/>
  </si>
  <si>
    <t>久保沢公志郎</t>
    <rPh sb="3" eb="4">
      <t>オオヤケ</t>
    </rPh>
    <rPh sb="4" eb="5">
      <t>ココロザシ</t>
    </rPh>
    <rPh sb="5" eb="6">
      <t>ロウ</t>
    </rPh>
    <phoneticPr fontId="3"/>
  </si>
  <si>
    <t>伊藤　友子</t>
    <rPh sb="3" eb="5">
      <t>トモコ</t>
    </rPh>
    <phoneticPr fontId="3"/>
  </si>
  <si>
    <t>菅原　ウメ</t>
    <rPh sb="0" eb="2">
      <t>スガワラ</t>
    </rPh>
    <phoneticPr fontId="4"/>
  </si>
  <si>
    <t>山端　政博</t>
    <rPh sb="1" eb="2">
      <t>ハシ</t>
    </rPh>
    <rPh sb="3" eb="5">
      <t>マサヒロ</t>
    </rPh>
    <phoneticPr fontId="4"/>
  </si>
  <si>
    <t>しおさい児童館</t>
    <rPh sb="4" eb="6">
      <t>ジドウ</t>
    </rPh>
    <rPh sb="6" eb="7">
      <t>カン</t>
    </rPh>
    <phoneticPr fontId="4"/>
  </si>
  <si>
    <t>三沢市岡三沢一丁目1-97</t>
    <rPh sb="3" eb="4">
      <t>オカ</t>
    </rPh>
    <rPh sb="4" eb="6">
      <t>ミサワ</t>
    </rPh>
    <phoneticPr fontId="4"/>
  </si>
  <si>
    <t>三沢市栄町三丁目125-1</t>
    <rPh sb="3" eb="5">
      <t>サカエマチ</t>
    </rPh>
    <phoneticPr fontId="4"/>
  </si>
  <si>
    <t>小鹿　和子</t>
    <rPh sb="3" eb="5">
      <t>カズコ</t>
    </rPh>
    <phoneticPr fontId="3"/>
  </si>
  <si>
    <t>工藤　俊堂</t>
    <rPh sb="3" eb="4">
      <t>シュン</t>
    </rPh>
    <rPh sb="4" eb="5">
      <t>ドウ</t>
    </rPh>
    <phoneticPr fontId="3"/>
  </si>
  <si>
    <t>下田　肇</t>
    <rPh sb="0" eb="2">
      <t>シモダ</t>
    </rPh>
    <rPh sb="3" eb="4">
      <t>ハジメ</t>
    </rPh>
    <phoneticPr fontId="4"/>
  </si>
  <si>
    <t>石田　康男</t>
    <rPh sb="0" eb="2">
      <t>イシダ</t>
    </rPh>
    <rPh sb="3" eb="5">
      <t>ヤスオ</t>
    </rPh>
    <phoneticPr fontId="10"/>
  </si>
  <si>
    <t>秋元　良一</t>
    <rPh sb="0" eb="2">
      <t>アキモト</t>
    </rPh>
    <rPh sb="3" eb="5">
      <t>リョウイチ</t>
    </rPh>
    <phoneticPr fontId="4"/>
  </si>
  <si>
    <t>濵中幾治郎</t>
    <rPh sb="0" eb="1">
      <t>ハマ</t>
    </rPh>
    <rPh sb="1" eb="2">
      <t>ナカ</t>
    </rPh>
    <rPh sb="2" eb="3">
      <t>イク</t>
    </rPh>
    <rPh sb="3" eb="4">
      <t>ジ</t>
    </rPh>
    <rPh sb="4" eb="5">
      <t>ロウ</t>
    </rPh>
    <phoneticPr fontId="4"/>
  </si>
  <si>
    <t>簗田　尚久</t>
    <rPh sb="0" eb="2">
      <t>ヤナダ</t>
    </rPh>
    <rPh sb="3" eb="5">
      <t>ナオヒサ</t>
    </rPh>
    <phoneticPr fontId="4"/>
  </si>
  <si>
    <t>関谷　修</t>
    <rPh sb="0" eb="2">
      <t>セキヤ</t>
    </rPh>
    <rPh sb="3" eb="4">
      <t>オサム</t>
    </rPh>
    <phoneticPr fontId="4"/>
  </si>
  <si>
    <t>大浦保育園</t>
    <rPh sb="0" eb="2">
      <t>オオウラ</t>
    </rPh>
    <rPh sb="4" eb="5">
      <t>エン</t>
    </rPh>
    <phoneticPr fontId="3"/>
  </si>
  <si>
    <t>指定管理
（大間町）</t>
    <rPh sb="0" eb="2">
      <t>シテイ</t>
    </rPh>
    <rPh sb="2" eb="4">
      <t>カンリ</t>
    </rPh>
    <rPh sb="6" eb="9">
      <t>オオママチ</t>
    </rPh>
    <phoneticPr fontId="3"/>
  </si>
  <si>
    <t>認定こども園青森中央短期大学付属第二幼稚園</t>
    <rPh sb="0" eb="2">
      <t>ニンテイ</t>
    </rPh>
    <rPh sb="5" eb="6">
      <t>エン</t>
    </rPh>
    <rPh sb="6" eb="8">
      <t>アオモリ</t>
    </rPh>
    <rPh sb="8" eb="10">
      <t>チュウオウ</t>
    </rPh>
    <rPh sb="10" eb="12">
      <t>タンキ</t>
    </rPh>
    <rPh sb="12" eb="14">
      <t>ダイガク</t>
    </rPh>
    <rPh sb="14" eb="16">
      <t>フゾク</t>
    </rPh>
    <rPh sb="16" eb="18">
      <t>ダイニ</t>
    </rPh>
    <rPh sb="18" eb="21">
      <t>ヨウチエン</t>
    </rPh>
    <phoneticPr fontId="3"/>
  </si>
  <si>
    <t>青森市三内字丸山16</t>
    <rPh sb="0" eb="2">
      <t>アオモリ</t>
    </rPh>
    <rPh sb="2" eb="3">
      <t>シ</t>
    </rPh>
    <rPh sb="3" eb="5">
      <t>サンナイ</t>
    </rPh>
    <rPh sb="5" eb="6">
      <t>アザ</t>
    </rPh>
    <rPh sb="6" eb="8">
      <t>マルヤマ</t>
    </rPh>
    <phoneticPr fontId="3"/>
  </si>
  <si>
    <t>青森田中学園</t>
    <rPh sb="0" eb="2">
      <t>アオモリ</t>
    </rPh>
    <rPh sb="2" eb="4">
      <t>タナカ</t>
    </rPh>
    <rPh sb="4" eb="6">
      <t>ガクエン</t>
    </rPh>
    <phoneticPr fontId="3"/>
  </si>
  <si>
    <t>むつ市脇野沢渡向73-1</t>
    <rPh sb="2" eb="3">
      <t>シ</t>
    </rPh>
    <rPh sb="6" eb="7">
      <t>ワタ</t>
    </rPh>
    <rPh sb="7" eb="8">
      <t>ム</t>
    </rPh>
    <phoneticPr fontId="4"/>
  </si>
  <si>
    <t>桜良</t>
    <rPh sb="0" eb="1">
      <t>サクラ</t>
    </rPh>
    <rPh sb="1" eb="2">
      <t>リョウ</t>
    </rPh>
    <phoneticPr fontId="3"/>
  </si>
  <si>
    <t>鶴のまどい</t>
    <rPh sb="0" eb="1">
      <t>ツル</t>
    </rPh>
    <phoneticPr fontId="3"/>
  </si>
  <si>
    <t>能舞の里</t>
    <rPh sb="0" eb="1">
      <t>ノウ</t>
    </rPh>
    <rPh sb="1" eb="2">
      <t>マイ</t>
    </rPh>
    <rPh sb="3" eb="4">
      <t>サト</t>
    </rPh>
    <phoneticPr fontId="4"/>
  </si>
  <si>
    <t>ナーシングセンター柏葉</t>
    <rPh sb="9" eb="11">
      <t>カシワバ</t>
    </rPh>
    <phoneticPr fontId="4"/>
  </si>
  <si>
    <t>桜良会</t>
    <rPh sb="0" eb="1">
      <t>サクラ</t>
    </rPh>
    <rPh sb="1" eb="2">
      <t>ヨ</t>
    </rPh>
    <rPh sb="2" eb="3">
      <t>カイ</t>
    </rPh>
    <phoneticPr fontId="3"/>
  </si>
  <si>
    <t>素心の会</t>
    <rPh sb="0" eb="1">
      <t>ソ</t>
    </rPh>
    <rPh sb="1" eb="2">
      <t>シン</t>
    </rPh>
    <rPh sb="3" eb="4">
      <t>カイ</t>
    </rPh>
    <phoneticPr fontId="3"/>
  </si>
  <si>
    <t>河村　昭彦</t>
    <rPh sb="0" eb="2">
      <t>カワムラ</t>
    </rPh>
    <rPh sb="3" eb="5">
      <t>アキヒコ</t>
    </rPh>
    <phoneticPr fontId="3"/>
  </si>
  <si>
    <t>村上　元康</t>
    <rPh sb="0" eb="2">
      <t>ムラカミ</t>
    </rPh>
    <rPh sb="3" eb="5">
      <t>モトヤス</t>
    </rPh>
    <phoneticPr fontId="3"/>
  </si>
  <si>
    <t>弘前市大字中別所字平山168</t>
    <rPh sb="0" eb="3">
      <t>ヒロサキシ</t>
    </rPh>
    <rPh sb="3" eb="5">
      <t>オオアザ</t>
    </rPh>
    <rPh sb="5" eb="6">
      <t>ナカ</t>
    </rPh>
    <rPh sb="6" eb="7">
      <t>ベツ</t>
    </rPh>
    <rPh sb="7" eb="8">
      <t>ショ</t>
    </rPh>
    <rPh sb="8" eb="9">
      <t>アザ</t>
    </rPh>
    <rPh sb="9" eb="11">
      <t>ヒラヤマ</t>
    </rPh>
    <phoneticPr fontId="3"/>
  </si>
  <si>
    <t>北津軽郡中泊町大字深郷田字甘木120-2</t>
    <rPh sb="7" eb="9">
      <t>オオアザ</t>
    </rPh>
    <rPh sb="9" eb="12">
      <t>フコウダ</t>
    </rPh>
    <rPh sb="12" eb="13">
      <t>ジ</t>
    </rPh>
    <rPh sb="13" eb="15">
      <t>アマギ</t>
    </rPh>
    <phoneticPr fontId="3"/>
  </si>
  <si>
    <t>大平　和夫</t>
    <rPh sb="0" eb="2">
      <t>オオダイラ</t>
    </rPh>
    <rPh sb="3" eb="5">
      <t>カズオ</t>
    </rPh>
    <phoneticPr fontId="3"/>
  </si>
  <si>
    <t>野上　一幸</t>
    <rPh sb="0" eb="2">
      <t>ノガミ</t>
    </rPh>
    <rPh sb="3" eb="5">
      <t>カズユキ</t>
    </rPh>
    <phoneticPr fontId="4"/>
  </si>
  <si>
    <t>互支会</t>
    <rPh sb="0" eb="1">
      <t>タガ</t>
    </rPh>
    <rPh sb="1" eb="2">
      <t>ササ</t>
    </rPh>
    <rPh sb="2" eb="3">
      <t>カイ</t>
    </rPh>
    <phoneticPr fontId="4"/>
  </si>
  <si>
    <t>田中　治</t>
    <rPh sb="3" eb="4">
      <t>オサム</t>
    </rPh>
    <phoneticPr fontId="4"/>
  </si>
  <si>
    <t>三沢市大字三沢字淋代平116-3101</t>
    <rPh sb="0" eb="3">
      <t>ミサワシ</t>
    </rPh>
    <rPh sb="3" eb="5">
      <t>オオアザ</t>
    </rPh>
    <rPh sb="5" eb="7">
      <t>ミサワ</t>
    </rPh>
    <rPh sb="7" eb="8">
      <t>アザ</t>
    </rPh>
    <rPh sb="8" eb="10">
      <t>サビシロ</t>
    </rPh>
    <rPh sb="10" eb="11">
      <t>ヒラ</t>
    </rPh>
    <phoneticPr fontId="4"/>
  </si>
  <si>
    <t>前田　真澄</t>
    <rPh sb="0" eb="2">
      <t>マエダ</t>
    </rPh>
    <rPh sb="3" eb="5">
      <t>マスミ</t>
    </rPh>
    <phoneticPr fontId="4"/>
  </si>
  <si>
    <t>指定管理
（風間浦村）</t>
    <rPh sb="0" eb="2">
      <t>シテイ</t>
    </rPh>
    <rPh sb="2" eb="4">
      <t>カンリ</t>
    </rPh>
    <rPh sb="6" eb="9">
      <t>カザマウラ</t>
    </rPh>
    <rPh sb="9" eb="10">
      <t>ムラ</t>
    </rPh>
    <phoneticPr fontId="3"/>
  </si>
  <si>
    <t>031-0833</t>
    <phoneticPr fontId="4"/>
  </si>
  <si>
    <t>青森市大字駒込字蛍沢387-1</t>
    <rPh sb="5" eb="7">
      <t>コマゴミ</t>
    </rPh>
    <rPh sb="7" eb="8">
      <t>アザ</t>
    </rPh>
    <rPh sb="8" eb="9">
      <t>ホタル</t>
    </rPh>
    <rPh sb="9" eb="10">
      <t>サワ</t>
    </rPh>
    <phoneticPr fontId="4"/>
  </si>
  <si>
    <t>青森市大字羽白字野木和49-2</t>
    <rPh sb="7" eb="8">
      <t>アザ</t>
    </rPh>
    <rPh sb="8" eb="10">
      <t>ノギ</t>
    </rPh>
    <rPh sb="10" eb="11">
      <t>ワ</t>
    </rPh>
    <phoneticPr fontId="4"/>
  </si>
  <si>
    <t>017-761-4580</t>
    <phoneticPr fontId="7"/>
  </si>
  <si>
    <t>038-0004</t>
    <phoneticPr fontId="7"/>
  </si>
  <si>
    <t>017-761-7111</t>
    <phoneticPr fontId="7"/>
  </si>
  <si>
    <t>038-0032</t>
    <phoneticPr fontId="7"/>
  </si>
  <si>
    <t>017-723-9111</t>
    <phoneticPr fontId="7"/>
  </si>
  <si>
    <t>030-0801</t>
    <phoneticPr fontId="7"/>
  </si>
  <si>
    <t>017-765-3351</t>
    <phoneticPr fontId="7"/>
  </si>
  <si>
    <t>017-728-3451</t>
    <phoneticPr fontId="7"/>
  </si>
  <si>
    <t>030-0121</t>
    <phoneticPr fontId="7"/>
  </si>
  <si>
    <t>017-726-5288</t>
    <phoneticPr fontId="7"/>
  </si>
  <si>
    <t>030-0936</t>
    <phoneticPr fontId="7"/>
  </si>
  <si>
    <t>017-711-7475</t>
    <phoneticPr fontId="7"/>
  </si>
  <si>
    <t>030-0847</t>
    <phoneticPr fontId="7"/>
  </si>
  <si>
    <t>017-739-6711</t>
    <phoneticPr fontId="7"/>
  </si>
  <si>
    <t>030-0151</t>
    <phoneticPr fontId="7"/>
  </si>
  <si>
    <t>017-763-2255</t>
    <phoneticPr fontId="7"/>
  </si>
  <si>
    <t>017-765-0892</t>
    <phoneticPr fontId="7"/>
  </si>
  <si>
    <t>030-0901</t>
    <phoneticPr fontId="7"/>
  </si>
  <si>
    <t>0172-69-1117</t>
    <phoneticPr fontId="7"/>
  </si>
  <si>
    <t>038-1311</t>
    <phoneticPr fontId="7"/>
  </si>
  <si>
    <t>0172-31-1203</t>
    <phoneticPr fontId="7"/>
  </si>
  <si>
    <t>036-8045</t>
    <phoneticPr fontId="7"/>
  </si>
  <si>
    <t>0172-39-2515</t>
    <phoneticPr fontId="7"/>
  </si>
  <si>
    <t>036-8154</t>
    <phoneticPr fontId="7"/>
  </si>
  <si>
    <t>0172-26-2433</t>
    <phoneticPr fontId="7"/>
  </si>
  <si>
    <t>036-8082</t>
    <phoneticPr fontId="7"/>
  </si>
  <si>
    <t>0172-82-1516</t>
    <phoneticPr fontId="7"/>
  </si>
  <si>
    <t>0172-87-6779</t>
    <phoneticPr fontId="7"/>
  </si>
  <si>
    <t>036-8243</t>
    <phoneticPr fontId="7"/>
  </si>
  <si>
    <t>0172-95-2100</t>
    <phoneticPr fontId="7"/>
  </si>
  <si>
    <t>036-8302</t>
    <phoneticPr fontId="7"/>
  </si>
  <si>
    <t>031-8686</t>
    <phoneticPr fontId="7"/>
  </si>
  <si>
    <t>0172-52-2111</t>
    <phoneticPr fontId="7"/>
  </si>
  <si>
    <t>036-0396</t>
    <phoneticPr fontId="7"/>
  </si>
  <si>
    <t>0176-51-8773</t>
    <phoneticPr fontId="7"/>
  </si>
  <si>
    <t>033-0011</t>
    <phoneticPr fontId="7"/>
  </si>
  <si>
    <t>0175-23-3560</t>
    <phoneticPr fontId="3"/>
  </si>
  <si>
    <t>0175-23-7930</t>
    <phoneticPr fontId="7"/>
  </si>
  <si>
    <t>0173-69-7117</t>
    <phoneticPr fontId="7"/>
  </si>
  <si>
    <t>037-0104</t>
    <phoneticPr fontId="7"/>
  </si>
  <si>
    <t>つがる市稲垣町豊川宮川42-3</t>
    <phoneticPr fontId="7"/>
  </si>
  <si>
    <t>0174-27-3445</t>
    <phoneticPr fontId="7"/>
  </si>
  <si>
    <t>030-1203</t>
    <phoneticPr fontId="7"/>
  </si>
  <si>
    <t>0174-22-3380</t>
    <phoneticPr fontId="7"/>
  </si>
  <si>
    <t>030-1308</t>
    <phoneticPr fontId="7"/>
  </si>
  <si>
    <t>東津軽郡外ヶ浜町字下蟹田43-2　外ヶ浜町総合福祉センター内</t>
    <rPh sb="0" eb="4">
      <t>ヒガシツガルグン</t>
    </rPh>
    <rPh sb="4" eb="7">
      <t>ソトガハマ</t>
    </rPh>
    <rPh sb="7" eb="8">
      <t>マチ</t>
    </rPh>
    <rPh sb="8" eb="9">
      <t>アザ</t>
    </rPh>
    <rPh sb="9" eb="10">
      <t>シタ</t>
    </rPh>
    <rPh sb="10" eb="11">
      <t>カニ</t>
    </rPh>
    <rPh sb="11" eb="12">
      <t>タ</t>
    </rPh>
    <rPh sb="17" eb="20">
      <t>ソトガハマ</t>
    </rPh>
    <rPh sb="20" eb="21">
      <t>マチ</t>
    </rPh>
    <rPh sb="21" eb="23">
      <t>ソウゴウ</t>
    </rPh>
    <rPh sb="23" eb="25">
      <t>フクシ</t>
    </rPh>
    <rPh sb="29" eb="30">
      <t>ナイ</t>
    </rPh>
    <phoneticPr fontId="7"/>
  </si>
  <si>
    <t>0173-72-2111</t>
    <phoneticPr fontId="7"/>
  </si>
  <si>
    <t>038-2792</t>
    <phoneticPr fontId="7"/>
  </si>
  <si>
    <t>0172-65-4155</t>
    <phoneticPr fontId="4"/>
  </si>
  <si>
    <t>038-1214</t>
    <phoneticPr fontId="4"/>
  </si>
  <si>
    <t>0172-58-3704</t>
    <phoneticPr fontId="7"/>
  </si>
  <si>
    <t>038-1122</t>
    <phoneticPr fontId="7"/>
  </si>
  <si>
    <t>0173-57-3601</t>
    <phoneticPr fontId="7"/>
  </si>
  <si>
    <t>037-0305</t>
    <phoneticPr fontId="7"/>
  </si>
  <si>
    <t>039-2827</t>
    <phoneticPr fontId="7"/>
  </si>
  <si>
    <t>0176-27-6688</t>
    <phoneticPr fontId="3"/>
  </si>
  <si>
    <t>039-2371</t>
    <phoneticPr fontId="3"/>
  </si>
  <si>
    <t>上北郡六戸町大字犬落瀬字後田19-1</t>
    <rPh sb="0" eb="2">
      <t>カミキタ</t>
    </rPh>
    <rPh sb="2" eb="3">
      <t>グン</t>
    </rPh>
    <rPh sb="3" eb="12">
      <t>イ</t>
    </rPh>
    <rPh sb="12" eb="13">
      <t>コウ</t>
    </rPh>
    <rPh sb="13" eb="14">
      <t>タ</t>
    </rPh>
    <phoneticPr fontId="5"/>
  </si>
  <si>
    <t>0176-56-3111</t>
    <phoneticPr fontId="7"/>
  </si>
  <si>
    <t>039-2492</t>
    <phoneticPr fontId="7"/>
  </si>
  <si>
    <t>039-4601</t>
    <phoneticPr fontId="7"/>
  </si>
  <si>
    <t>0175-28-5700</t>
    <phoneticPr fontId="7"/>
  </si>
  <si>
    <t>0175-35-3111</t>
    <phoneticPr fontId="7"/>
  </si>
  <si>
    <t>039-4502</t>
    <phoneticPr fontId="7"/>
  </si>
  <si>
    <t>0179-20-1153</t>
    <phoneticPr fontId="7"/>
  </si>
  <si>
    <t>039-0198</t>
    <phoneticPr fontId="7"/>
  </si>
  <si>
    <t>0178-62-2111</t>
    <phoneticPr fontId="7"/>
  </si>
  <si>
    <t>039-1513</t>
    <phoneticPr fontId="7"/>
  </si>
  <si>
    <t>0179-20-7110</t>
    <phoneticPr fontId="7"/>
  </si>
  <si>
    <t>039-0201</t>
    <phoneticPr fontId="7"/>
  </si>
  <si>
    <t>木立　弘</t>
    <rPh sb="3" eb="4">
      <t>ヒロシ</t>
    </rPh>
    <phoneticPr fontId="3"/>
  </si>
  <si>
    <t>杉山　浩子</t>
    <rPh sb="3" eb="5">
      <t>ヒロコ</t>
    </rPh>
    <phoneticPr fontId="4"/>
  </si>
  <si>
    <t>蒔田　増美</t>
    <rPh sb="0" eb="2">
      <t>マキタ</t>
    </rPh>
    <rPh sb="3" eb="5">
      <t>マスミ</t>
    </rPh>
    <phoneticPr fontId="4"/>
  </si>
  <si>
    <t>棟方　光秀</t>
    <rPh sb="0" eb="2">
      <t>ムナカタ</t>
    </rPh>
    <rPh sb="3" eb="5">
      <t>ミツヒデ</t>
    </rPh>
    <phoneticPr fontId="3"/>
  </si>
  <si>
    <t>智巧会</t>
    <rPh sb="0" eb="1">
      <t>チ</t>
    </rPh>
    <rPh sb="1" eb="2">
      <t>コウ</t>
    </rPh>
    <rPh sb="2" eb="3">
      <t>カイ</t>
    </rPh>
    <phoneticPr fontId="3"/>
  </si>
  <si>
    <t>尾崎　淳一</t>
    <rPh sb="0" eb="2">
      <t>オザキ</t>
    </rPh>
    <rPh sb="3" eb="5">
      <t>ジュンイチ</t>
    </rPh>
    <phoneticPr fontId="3"/>
  </si>
  <si>
    <t>035-8686</t>
    <phoneticPr fontId="7"/>
  </si>
  <si>
    <t>035-0071</t>
    <phoneticPr fontId="3"/>
  </si>
  <si>
    <t>十和田食肉衛生検査所三沢支所</t>
    <rPh sb="10" eb="12">
      <t>ミサワ</t>
    </rPh>
    <rPh sb="12" eb="14">
      <t>シショ</t>
    </rPh>
    <phoneticPr fontId="4"/>
  </si>
  <si>
    <t>036-0389</t>
    <phoneticPr fontId="3"/>
  </si>
  <si>
    <t>弘前市大字原ヶ平山中39-1</t>
    <rPh sb="0" eb="2">
      <t>ヒロサキ</t>
    </rPh>
    <rPh sb="3" eb="5">
      <t>オオアザ</t>
    </rPh>
    <rPh sb="5" eb="8">
      <t>ハラガタイ</t>
    </rPh>
    <rPh sb="8" eb="10">
      <t>ヤマナカ</t>
    </rPh>
    <phoneticPr fontId="4"/>
  </si>
  <si>
    <t>弘前市大字百沢東岩木山2628</t>
    <rPh sb="0" eb="3">
      <t>ヒロサキシ</t>
    </rPh>
    <rPh sb="3" eb="5">
      <t>オオアザ</t>
    </rPh>
    <rPh sb="5" eb="7">
      <t>ヒャクザワ</t>
    </rPh>
    <rPh sb="7" eb="8">
      <t>ヒガシ</t>
    </rPh>
    <rPh sb="8" eb="11">
      <t>イワキサン</t>
    </rPh>
    <phoneticPr fontId="4"/>
  </si>
  <si>
    <t>弘前市大字大森草薙5-3</t>
    <rPh sb="3" eb="5">
      <t>オオアザ</t>
    </rPh>
    <phoneticPr fontId="3"/>
  </si>
  <si>
    <t>030-0902</t>
    <phoneticPr fontId="4"/>
  </si>
  <si>
    <t>東野　壽榮</t>
    <rPh sb="0" eb="2">
      <t>ヒガシノ</t>
    </rPh>
    <rPh sb="3" eb="4">
      <t>ジュ</t>
    </rPh>
    <rPh sb="4" eb="5">
      <t>サカエ</t>
    </rPh>
    <phoneticPr fontId="4"/>
  </si>
  <si>
    <t>八戸市是川一丁目12-1</t>
    <rPh sb="0" eb="3">
      <t>ハチノヘシ</t>
    </rPh>
    <rPh sb="3" eb="5">
      <t>コレカワ</t>
    </rPh>
    <rPh sb="5" eb="6">
      <t>１</t>
    </rPh>
    <rPh sb="6" eb="8">
      <t>チョウメ</t>
    </rPh>
    <phoneticPr fontId="7"/>
  </si>
  <si>
    <t>むつ市小川町一丁目13-60</t>
    <rPh sb="2" eb="3">
      <t>シ</t>
    </rPh>
    <rPh sb="3" eb="6">
      <t>オガワチョウ</t>
    </rPh>
    <rPh sb="6" eb="7">
      <t>１</t>
    </rPh>
    <rPh sb="7" eb="9">
      <t>チョウメ</t>
    </rPh>
    <phoneticPr fontId="5"/>
  </si>
  <si>
    <t>相馬　悌</t>
    <rPh sb="0" eb="2">
      <t>ソウマ</t>
    </rPh>
    <rPh sb="3" eb="4">
      <t>テイ</t>
    </rPh>
    <phoneticPr fontId="4"/>
  </si>
  <si>
    <t>小野　浩嗣</t>
    <rPh sb="3" eb="5">
      <t>ヒロツグ</t>
    </rPh>
    <phoneticPr fontId="4"/>
  </si>
  <si>
    <t>深澤　隆</t>
    <rPh sb="0" eb="2">
      <t>フカザワ</t>
    </rPh>
    <rPh sb="3" eb="4">
      <t>タカシ</t>
    </rPh>
    <phoneticPr fontId="4"/>
  </si>
  <si>
    <t>首藤　邦昭</t>
    <rPh sb="0" eb="1">
      <t>クビ</t>
    </rPh>
    <rPh sb="1" eb="2">
      <t>フジ</t>
    </rPh>
    <rPh sb="3" eb="5">
      <t>クニアキ</t>
    </rPh>
    <phoneticPr fontId="4"/>
  </si>
  <si>
    <t>佐々木泰二</t>
    <rPh sb="4" eb="5">
      <t>ニ</t>
    </rPh>
    <phoneticPr fontId="3"/>
  </si>
  <si>
    <t>ことぶき苑</t>
    <rPh sb="4" eb="5">
      <t>エン</t>
    </rPh>
    <phoneticPr fontId="3"/>
  </si>
  <si>
    <t>さくらの里</t>
    <rPh sb="4" eb="5">
      <t>サト</t>
    </rPh>
    <phoneticPr fontId="3"/>
  </si>
  <si>
    <t>五所川原市大字姥萢字桜木424-1</t>
    <rPh sb="0" eb="5">
      <t>ゴショガワラシ</t>
    </rPh>
    <phoneticPr fontId="3"/>
  </si>
  <si>
    <t>雙葉苑</t>
    <rPh sb="0" eb="1">
      <t>フタツ</t>
    </rPh>
    <rPh sb="1" eb="2">
      <t>ハ</t>
    </rPh>
    <rPh sb="2" eb="3">
      <t>エン</t>
    </rPh>
    <phoneticPr fontId="3"/>
  </si>
  <si>
    <t>十和田市大字三本木字上平200－1</t>
    <rPh sb="0" eb="4">
      <t>トワダシ</t>
    </rPh>
    <rPh sb="4" eb="6">
      <t>オオアザ</t>
    </rPh>
    <rPh sb="6" eb="9">
      <t>サンボンギ</t>
    </rPh>
    <rPh sb="9" eb="10">
      <t>アザ</t>
    </rPh>
    <rPh sb="10" eb="12">
      <t>カミヒラ</t>
    </rPh>
    <phoneticPr fontId="4"/>
  </si>
  <si>
    <t>うるわしの杜</t>
    <rPh sb="5" eb="6">
      <t>モリ</t>
    </rPh>
    <phoneticPr fontId="4"/>
  </si>
  <si>
    <t>三沢市千代田町四丁目140-851</t>
    <rPh sb="3" eb="6">
      <t>チヨダ</t>
    </rPh>
    <rPh sb="6" eb="7">
      <t>チョウ</t>
    </rPh>
    <rPh sb="7" eb="8">
      <t>4</t>
    </rPh>
    <rPh sb="8" eb="10">
      <t>チョウメ</t>
    </rPh>
    <phoneticPr fontId="4"/>
  </si>
  <si>
    <t>やすらぎの郷</t>
    <rPh sb="5" eb="6">
      <t>サト</t>
    </rPh>
    <phoneticPr fontId="3"/>
  </si>
  <si>
    <t>素心苑</t>
    <rPh sb="0" eb="1">
      <t>ソ</t>
    </rPh>
    <rPh sb="1" eb="2">
      <t>シン</t>
    </rPh>
    <rPh sb="2" eb="3">
      <t>エン</t>
    </rPh>
    <phoneticPr fontId="3"/>
  </si>
  <si>
    <t>039-1513</t>
  </si>
  <si>
    <t>六ヶ所村介護老人保健施設ニッコウキスゲ</t>
    <rPh sb="0" eb="4">
      <t>ロッカショムラ</t>
    </rPh>
    <rPh sb="4" eb="6">
      <t>カイゴ</t>
    </rPh>
    <rPh sb="6" eb="8">
      <t>ロウジン</t>
    </rPh>
    <rPh sb="8" eb="10">
      <t>ホケン</t>
    </rPh>
    <rPh sb="10" eb="12">
      <t>シセツ</t>
    </rPh>
    <phoneticPr fontId="3"/>
  </si>
  <si>
    <t>上北郡六ヶ所村尾駮字野附986－4</t>
    <rPh sb="3" eb="7">
      <t>ロッカショムラ</t>
    </rPh>
    <rPh sb="7" eb="8">
      <t>オ</t>
    </rPh>
    <rPh sb="9" eb="10">
      <t>アザ</t>
    </rPh>
    <rPh sb="10" eb="11">
      <t>ノ</t>
    </rPh>
    <rPh sb="11" eb="12">
      <t>ツ</t>
    </rPh>
    <phoneticPr fontId="4"/>
  </si>
  <si>
    <t>0178-43-2111
（5153）</t>
    <phoneticPr fontId="7"/>
  </si>
  <si>
    <t>0178-76-2555</t>
    <phoneticPr fontId="3"/>
  </si>
  <si>
    <t>039-0595</t>
    <phoneticPr fontId="7"/>
  </si>
  <si>
    <t xml:space="preserve">三戸郡南部町大字下名久井字白山91-1 </t>
    <phoneticPr fontId="3"/>
  </si>
  <si>
    <t>森内武三郎</t>
    <rPh sb="0" eb="2">
      <t>モリウチ</t>
    </rPh>
    <rPh sb="2" eb="3">
      <t>タケ</t>
    </rPh>
    <rPh sb="3" eb="5">
      <t>サブロウ</t>
    </rPh>
    <phoneticPr fontId="3"/>
  </si>
  <si>
    <t>惠乃杜</t>
    <rPh sb="0" eb="1">
      <t>メグミ</t>
    </rPh>
    <rPh sb="1" eb="2">
      <t>ノ</t>
    </rPh>
    <rPh sb="2" eb="3">
      <t>モリ</t>
    </rPh>
    <phoneticPr fontId="3"/>
  </si>
  <si>
    <t>斎藤めぐみ</t>
    <rPh sb="0" eb="2">
      <t>サイトウ</t>
    </rPh>
    <phoneticPr fontId="3"/>
  </si>
  <si>
    <t>吉田　章雄</t>
    <rPh sb="0" eb="2">
      <t>ヨシダ</t>
    </rPh>
    <rPh sb="3" eb="4">
      <t>ショウ</t>
    </rPh>
    <phoneticPr fontId="4"/>
  </si>
  <si>
    <t>分枝　篤史</t>
    <rPh sb="3" eb="5">
      <t>アツシ</t>
    </rPh>
    <phoneticPr fontId="4"/>
  </si>
  <si>
    <t>菊地　倫子</t>
    <rPh sb="1" eb="2">
      <t>チ</t>
    </rPh>
    <phoneticPr fontId="4"/>
  </si>
  <si>
    <t>青森市西滝三丁目5-7</t>
    <rPh sb="0" eb="3">
      <t>アオモリシ</t>
    </rPh>
    <phoneticPr fontId="3"/>
  </si>
  <si>
    <t>こども園あおもりよつば</t>
    <rPh sb="3" eb="4">
      <t>エン</t>
    </rPh>
    <phoneticPr fontId="3"/>
  </si>
  <si>
    <t>学法</t>
    <rPh sb="0" eb="1">
      <t>ガク</t>
    </rPh>
    <rPh sb="1" eb="2">
      <t>ホウ</t>
    </rPh>
    <phoneticPr fontId="3"/>
  </si>
  <si>
    <t>青森市大野字前田75-3</t>
    <rPh sb="0" eb="3">
      <t>アオモリシ</t>
    </rPh>
    <rPh sb="3" eb="5">
      <t>オオノ</t>
    </rPh>
    <rPh sb="5" eb="6">
      <t>アザ</t>
    </rPh>
    <rPh sb="6" eb="8">
      <t>マエダ</t>
    </rPh>
    <phoneticPr fontId="3"/>
  </si>
  <si>
    <t>青森市はまなす一丁目7-1</t>
    <rPh sb="0" eb="3">
      <t>アオモリシ</t>
    </rPh>
    <rPh sb="7" eb="10">
      <t>イッチョウメ</t>
    </rPh>
    <phoneticPr fontId="3"/>
  </si>
  <si>
    <t>弘前市田町三丁目4-39</t>
    <rPh sb="0" eb="3">
      <t>ヒロサキシ</t>
    </rPh>
    <rPh sb="3" eb="5">
      <t>タマチ</t>
    </rPh>
    <rPh sb="5" eb="8">
      <t>サンチョウメ</t>
    </rPh>
    <phoneticPr fontId="3"/>
  </si>
  <si>
    <t>弘前市常盤坂四丁目1-3</t>
    <rPh sb="0" eb="3">
      <t>ヒロサキシ</t>
    </rPh>
    <phoneticPr fontId="3"/>
  </si>
  <si>
    <t>弘前市宮地字川添108-4</t>
    <rPh sb="0" eb="3">
      <t>ヒロサキシ</t>
    </rPh>
    <phoneticPr fontId="3"/>
  </si>
  <si>
    <t>弘前市豊原一丁目1-3</t>
    <rPh sb="0" eb="3">
      <t>ヒロサキシ</t>
    </rPh>
    <phoneticPr fontId="3"/>
  </si>
  <si>
    <t>弘前市細越字早稲田49-4</t>
    <rPh sb="0" eb="3">
      <t>ヒロサキシ</t>
    </rPh>
    <phoneticPr fontId="3"/>
  </si>
  <si>
    <t>弘前すみれ保育園</t>
    <rPh sb="0" eb="2">
      <t>ヒロサキ</t>
    </rPh>
    <rPh sb="5" eb="8">
      <t>ホイクエン</t>
    </rPh>
    <phoneticPr fontId="3"/>
  </si>
  <si>
    <t>弘前市野田二丁目1-6</t>
    <rPh sb="0" eb="3">
      <t>ヒロサキシ</t>
    </rPh>
    <phoneticPr fontId="3"/>
  </si>
  <si>
    <t>弘前市紺屋町187-2</t>
    <rPh sb="0" eb="3">
      <t>ヒロサキシ</t>
    </rPh>
    <phoneticPr fontId="3"/>
  </si>
  <si>
    <t>弘前市真土字苅田125-1</t>
    <rPh sb="0" eb="3">
      <t>ヒロサキシ</t>
    </rPh>
    <phoneticPr fontId="3"/>
  </si>
  <si>
    <t>弘前市新寺町55-41</t>
    <rPh sb="0" eb="3">
      <t>ヒロサキシ</t>
    </rPh>
    <phoneticPr fontId="3"/>
  </si>
  <si>
    <t>弘前市田町五丁目2-3</t>
    <rPh sb="0" eb="3">
      <t>ヒロサキシ</t>
    </rPh>
    <phoneticPr fontId="3"/>
  </si>
  <si>
    <t>弘前市新里字中樋田63-1</t>
    <rPh sb="0" eb="3">
      <t>ヒロサキシ</t>
    </rPh>
    <phoneticPr fontId="3"/>
  </si>
  <si>
    <t>036-8164</t>
  </si>
  <si>
    <t>弘前市泉野四丁目7-1</t>
    <rPh sb="0" eb="3">
      <t>ヒロサキシ</t>
    </rPh>
    <phoneticPr fontId="3"/>
  </si>
  <si>
    <t>弘前市松ヶ枝二丁目1-15</t>
    <rPh sb="0" eb="3">
      <t>ヒロサキシ</t>
    </rPh>
    <phoneticPr fontId="3"/>
  </si>
  <si>
    <t>類家保育園</t>
    <rPh sb="0" eb="1">
      <t>ルイ</t>
    </rPh>
    <rPh sb="1" eb="2">
      <t>ケ</t>
    </rPh>
    <rPh sb="2" eb="5">
      <t>ホイクエン</t>
    </rPh>
    <phoneticPr fontId="3"/>
  </si>
  <si>
    <t>八戸市諏訪三丁目9-19</t>
    <rPh sb="0" eb="3">
      <t>ハチノヘシ</t>
    </rPh>
    <phoneticPr fontId="3"/>
  </si>
  <si>
    <t>小久保保育園</t>
    <rPh sb="0" eb="3">
      <t>コクボ</t>
    </rPh>
    <rPh sb="3" eb="6">
      <t>ホイクエン</t>
    </rPh>
    <phoneticPr fontId="3"/>
  </si>
  <si>
    <t>031-0834</t>
  </si>
  <si>
    <t>湊高台こども園</t>
    <rPh sb="0" eb="1">
      <t>ミナト</t>
    </rPh>
    <rPh sb="1" eb="3">
      <t>タカダイ</t>
    </rPh>
    <rPh sb="6" eb="7">
      <t>エン</t>
    </rPh>
    <phoneticPr fontId="3"/>
  </si>
  <si>
    <t>白山台保育園</t>
    <rPh sb="0" eb="3">
      <t>ハクサンダイ</t>
    </rPh>
    <rPh sb="3" eb="6">
      <t>ホイクエン</t>
    </rPh>
    <phoneticPr fontId="3"/>
  </si>
  <si>
    <t>城下保育園</t>
    <rPh sb="0" eb="2">
      <t>シロシタ</t>
    </rPh>
    <rPh sb="2" eb="5">
      <t>ホイクエン</t>
    </rPh>
    <phoneticPr fontId="3"/>
  </si>
  <si>
    <t>039-1168</t>
  </si>
  <si>
    <t>おおくきこども園</t>
    <rPh sb="7" eb="8">
      <t>エン</t>
    </rPh>
    <phoneticPr fontId="3"/>
  </si>
  <si>
    <t>こどもの城保育園</t>
    <rPh sb="4" eb="5">
      <t>シロ</t>
    </rPh>
    <rPh sb="5" eb="8">
      <t>ホイクエン</t>
    </rPh>
    <phoneticPr fontId="3"/>
  </si>
  <si>
    <t>八戸市新井田西一丁目16-8</t>
    <rPh sb="0" eb="3">
      <t>ハチノヘシ</t>
    </rPh>
    <rPh sb="3" eb="6">
      <t>ニイイダ</t>
    </rPh>
    <rPh sb="6" eb="7">
      <t>ニシ</t>
    </rPh>
    <rPh sb="7" eb="10">
      <t>イッチョウメ</t>
    </rPh>
    <phoneticPr fontId="3"/>
  </si>
  <si>
    <t>明星こども園</t>
    <rPh sb="0" eb="2">
      <t>ミョウジョウ</t>
    </rPh>
    <rPh sb="5" eb="6">
      <t>エン</t>
    </rPh>
    <phoneticPr fontId="3"/>
  </si>
  <si>
    <t>039-1113</t>
  </si>
  <si>
    <t>まつしま団地こども園</t>
    <rPh sb="4" eb="6">
      <t>ダンチ</t>
    </rPh>
    <rPh sb="9" eb="10">
      <t>エン</t>
    </rPh>
    <phoneticPr fontId="3"/>
  </si>
  <si>
    <t>あおもり愛育会</t>
    <rPh sb="4" eb="6">
      <t>アイイク</t>
    </rPh>
    <rPh sb="6" eb="7">
      <t>カイ</t>
    </rPh>
    <phoneticPr fontId="3"/>
  </si>
  <si>
    <t>十和田市西二十一番町6-14</t>
    <rPh sb="0" eb="4">
      <t>トワダシ</t>
    </rPh>
    <phoneticPr fontId="3"/>
  </si>
  <si>
    <t>さつき幼稚園</t>
    <rPh sb="3" eb="6">
      <t>ヨウチエン</t>
    </rPh>
    <phoneticPr fontId="3"/>
  </si>
  <si>
    <t>十和田市西十四番町19-13</t>
    <rPh sb="0" eb="4">
      <t>トワダシ</t>
    </rPh>
    <rPh sb="4" eb="5">
      <t>ニシ</t>
    </rPh>
    <rPh sb="5" eb="7">
      <t>１４</t>
    </rPh>
    <rPh sb="7" eb="9">
      <t>バンチョウ</t>
    </rPh>
    <phoneticPr fontId="3"/>
  </si>
  <si>
    <t>三沢市三沢字堀口6-12</t>
    <rPh sb="0" eb="2">
      <t>ミサワ</t>
    </rPh>
    <rPh sb="2" eb="3">
      <t>シ</t>
    </rPh>
    <phoneticPr fontId="3"/>
  </si>
  <si>
    <t>三沢市岡三沢二丁目7-7</t>
    <rPh sb="0" eb="2">
      <t>ミサワ</t>
    </rPh>
    <rPh sb="2" eb="3">
      <t>シ</t>
    </rPh>
    <phoneticPr fontId="3"/>
  </si>
  <si>
    <t>三沢市大町一丁目8-36</t>
    <rPh sb="0" eb="2">
      <t>ミサワ</t>
    </rPh>
    <rPh sb="2" eb="3">
      <t>シ</t>
    </rPh>
    <phoneticPr fontId="3"/>
  </si>
  <si>
    <t>木造西幼稚園</t>
    <rPh sb="0" eb="2">
      <t>キヅクリ</t>
    </rPh>
    <rPh sb="2" eb="3">
      <t>ニシ</t>
    </rPh>
    <rPh sb="3" eb="6">
      <t>ヨウチエン</t>
    </rPh>
    <phoneticPr fontId="3"/>
  </si>
  <si>
    <t>つがる市木造越水駒田6-1</t>
    <rPh sb="3" eb="4">
      <t>シ</t>
    </rPh>
    <rPh sb="4" eb="6">
      <t>キヅクリ</t>
    </rPh>
    <rPh sb="6" eb="8">
      <t>コシミズ</t>
    </rPh>
    <rPh sb="8" eb="10">
      <t>コマダ</t>
    </rPh>
    <phoneticPr fontId="3"/>
  </si>
  <si>
    <t>こども園あらや</t>
    <rPh sb="3" eb="4">
      <t>エン</t>
    </rPh>
    <phoneticPr fontId="3"/>
  </si>
  <si>
    <t>平川市新屋平野13-1</t>
    <rPh sb="0" eb="3">
      <t>ヒラカワシ</t>
    </rPh>
    <phoneticPr fontId="3"/>
  </si>
  <si>
    <t>尾上保育園</t>
    <rPh sb="0" eb="2">
      <t>オノエ</t>
    </rPh>
    <rPh sb="2" eb="5">
      <t>ホイクエン</t>
    </rPh>
    <phoneticPr fontId="3"/>
  </si>
  <si>
    <t>036-0243</t>
  </si>
  <si>
    <t>はすね子ども園</t>
    <rPh sb="3" eb="4">
      <t>コ</t>
    </rPh>
    <rPh sb="6" eb="7">
      <t>エン</t>
    </rPh>
    <phoneticPr fontId="3"/>
  </si>
  <si>
    <t>東和保育園</t>
    <rPh sb="0" eb="2">
      <t>トウワ</t>
    </rPh>
    <rPh sb="2" eb="5">
      <t>ホイクエン</t>
    </rPh>
    <phoneticPr fontId="3"/>
  </si>
  <si>
    <t>東津軽郡平内町小湊字前萢53-308</t>
    <rPh sb="0" eb="4">
      <t>ヒガシツガルグン</t>
    </rPh>
    <rPh sb="4" eb="7">
      <t>ヒラナイマチ</t>
    </rPh>
    <phoneticPr fontId="3"/>
  </si>
  <si>
    <t>東津軽郡蓬田村中沢字浪返48-2</t>
    <rPh sb="0" eb="4">
      <t>ヒガシツガルグン</t>
    </rPh>
    <rPh sb="4" eb="7">
      <t>ヨモギタムラ</t>
    </rPh>
    <phoneticPr fontId="3"/>
  </si>
  <si>
    <t>風のまちこども園</t>
    <rPh sb="0" eb="1">
      <t>カゼ</t>
    </rPh>
    <rPh sb="7" eb="8">
      <t>エン</t>
    </rPh>
    <phoneticPr fontId="3"/>
  </si>
  <si>
    <t>東津軽郡外ヶ浜町字下蟹田122-5</t>
    <rPh sb="0" eb="4">
      <t>ヒガシツガルグン</t>
    </rPh>
    <rPh sb="4" eb="8">
      <t>ソトガハママチ</t>
    </rPh>
    <phoneticPr fontId="3"/>
  </si>
  <si>
    <t>西津軽郡鯵ヶ沢町舞戸町字下富田29-7</t>
    <rPh sb="0" eb="4">
      <t>ニシツガルグン</t>
    </rPh>
    <rPh sb="4" eb="8">
      <t>アジガサワマチ</t>
    </rPh>
    <phoneticPr fontId="3"/>
  </si>
  <si>
    <t>めぐみ子ども園</t>
    <rPh sb="3" eb="4">
      <t>コ</t>
    </rPh>
    <rPh sb="6" eb="7">
      <t>エン</t>
    </rPh>
    <phoneticPr fontId="3"/>
  </si>
  <si>
    <t>西津軽郡深浦町関字栃沢84-9</t>
    <rPh sb="0" eb="4">
      <t>ニシツガルグン</t>
    </rPh>
    <rPh sb="4" eb="7">
      <t>フカウラマチ</t>
    </rPh>
    <phoneticPr fontId="3"/>
  </si>
  <si>
    <t>南津軽郡大鰐町大鰐字前田15-1</t>
    <rPh sb="0" eb="4">
      <t>ミナミツガルグン</t>
    </rPh>
    <rPh sb="4" eb="7">
      <t>オオワニマチ</t>
    </rPh>
    <rPh sb="7" eb="9">
      <t>オオワニ</t>
    </rPh>
    <rPh sb="9" eb="10">
      <t>アザ</t>
    </rPh>
    <rPh sb="10" eb="12">
      <t>マエダ</t>
    </rPh>
    <phoneticPr fontId="3"/>
  </si>
  <si>
    <t>北津軽郡鶴田町鶴田字相原68-2</t>
    <rPh sb="0" eb="4">
      <t>キタツガルグン</t>
    </rPh>
    <rPh sb="4" eb="7">
      <t>ツルタマチ</t>
    </rPh>
    <phoneticPr fontId="3"/>
  </si>
  <si>
    <t>北津軽郡鶴田町野木字東松虫3-2</t>
    <rPh sb="0" eb="4">
      <t>キタツガルグン</t>
    </rPh>
    <rPh sb="4" eb="7">
      <t>ツルタマチ</t>
    </rPh>
    <phoneticPr fontId="3"/>
  </si>
  <si>
    <t>北津軽郡中泊町中里字紅葉坂27-1</t>
    <rPh sb="0" eb="4">
      <t>キタツガルグン</t>
    </rPh>
    <rPh sb="4" eb="7">
      <t>ナカドマリマチ</t>
    </rPh>
    <phoneticPr fontId="3"/>
  </si>
  <si>
    <t>北津軽郡中泊町富野字千歳189-1</t>
    <rPh sb="0" eb="4">
      <t>キタツガルグン</t>
    </rPh>
    <rPh sb="4" eb="7">
      <t>ナカドマリマチ</t>
    </rPh>
    <phoneticPr fontId="3"/>
  </si>
  <si>
    <t>北津軽郡中泊町薄市字飛石田野沢187-4</t>
    <rPh sb="0" eb="4">
      <t>キタツガルグン</t>
    </rPh>
    <rPh sb="4" eb="7">
      <t>ナカドマリマチ</t>
    </rPh>
    <phoneticPr fontId="3"/>
  </si>
  <si>
    <t>上北郡七戸町字天神林19-2</t>
    <rPh sb="0" eb="3">
      <t>カミキタグン</t>
    </rPh>
    <rPh sb="3" eb="6">
      <t>シチノヘマチ</t>
    </rPh>
    <phoneticPr fontId="3"/>
  </si>
  <si>
    <t>上北郡七戸町字蛇坂57-57</t>
    <rPh sb="0" eb="3">
      <t>カミキタグン</t>
    </rPh>
    <rPh sb="3" eb="6">
      <t>シチノヘマチ</t>
    </rPh>
    <phoneticPr fontId="3"/>
  </si>
  <si>
    <t>039-2828</t>
  </si>
  <si>
    <t>039-2755</t>
  </si>
  <si>
    <t>上北郡七戸町榎林字家ノ前40-1</t>
    <rPh sb="0" eb="3">
      <t>カミキタグン</t>
    </rPh>
    <rPh sb="3" eb="6">
      <t>シチノヘマチ</t>
    </rPh>
    <phoneticPr fontId="3"/>
  </si>
  <si>
    <t>上北郡七戸町字道ノ上67-10</t>
    <rPh sb="0" eb="3">
      <t>カミキタグン</t>
    </rPh>
    <rPh sb="3" eb="6">
      <t>シチノヘマチ</t>
    </rPh>
    <rPh sb="6" eb="7">
      <t>アザ</t>
    </rPh>
    <rPh sb="7" eb="8">
      <t>ミチ</t>
    </rPh>
    <rPh sb="9" eb="10">
      <t>ウエ</t>
    </rPh>
    <phoneticPr fontId="3"/>
  </si>
  <si>
    <t>上北郡六戸町犬落瀬字千刈田19-11</t>
    <rPh sb="0" eb="3">
      <t>カミキタグン</t>
    </rPh>
    <rPh sb="3" eb="6">
      <t>ロクノヘマチ</t>
    </rPh>
    <phoneticPr fontId="3"/>
  </si>
  <si>
    <t>上北郡東北町上野字軍事屋敷3-5</t>
    <rPh sb="0" eb="3">
      <t>カミキタグン</t>
    </rPh>
    <rPh sb="3" eb="6">
      <t>トウホクマチ</t>
    </rPh>
    <phoneticPr fontId="3"/>
  </si>
  <si>
    <t>上北郡東北町字塔ノ沢山308-2</t>
    <rPh sb="0" eb="3">
      <t>カミキタグン</t>
    </rPh>
    <rPh sb="3" eb="5">
      <t>トウホク</t>
    </rPh>
    <rPh sb="5" eb="6">
      <t>マチ</t>
    </rPh>
    <phoneticPr fontId="3"/>
  </si>
  <si>
    <t>上北郡東北町字切左坂道ノ上38-86</t>
    <rPh sb="0" eb="3">
      <t>カミキタグン</t>
    </rPh>
    <rPh sb="3" eb="5">
      <t>トウホク</t>
    </rPh>
    <rPh sb="5" eb="6">
      <t>マチ</t>
    </rPh>
    <phoneticPr fontId="3"/>
  </si>
  <si>
    <t>上北郡東北町字和山平11-1</t>
    <rPh sb="0" eb="3">
      <t>カミキタグン</t>
    </rPh>
    <rPh sb="3" eb="5">
      <t>トウホク</t>
    </rPh>
    <rPh sb="5" eb="6">
      <t>マチ</t>
    </rPh>
    <phoneticPr fontId="3"/>
  </si>
  <si>
    <t>上北郡六ヶ所村尾駮字野附1305</t>
    <rPh sb="0" eb="3">
      <t>カミキタグン</t>
    </rPh>
    <rPh sb="3" eb="7">
      <t>ロッカショムラ</t>
    </rPh>
    <rPh sb="7" eb="9">
      <t>オブチ</t>
    </rPh>
    <rPh sb="9" eb="10">
      <t>アザ</t>
    </rPh>
    <rPh sb="10" eb="12">
      <t>ノフ</t>
    </rPh>
    <phoneticPr fontId="3"/>
  </si>
  <si>
    <t>下北郡東通村砂子又字沢内9-35</t>
    <rPh sb="0" eb="3">
      <t>シモキタグン</t>
    </rPh>
    <rPh sb="3" eb="6">
      <t>ヒガシドオリムラ</t>
    </rPh>
    <phoneticPr fontId="3"/>
  </si>
  <si>
    <t>三戸郡五戸町字地蔵岱15-250</t>
    <rPh sb="0" eb="3">
      <t>サンノヘグン</t>
    </rPh>
    <rPh sb="3" eb="6">
      <t>ゴノヘマチ</t>
    </rPh>
    <rPh sb="6" eb="7">
      <t>アザ</t>
    </rPh>
    <rPh sb="7" eb="9">
      <t>ジゾウ</t>
    </rPh>
    <rPh sb="9" eb="10">
      <t>タイ</t>
    </rPh>
    <phoneticPr fontId="3"/>
  </si>
  <si>
    <t>三戸郡五戸町上市川字中平1-4</t>
    <rPh sb="0" eb="3">
      <t>サンノヘグン</t>
    </rPh>
    <rPh sb="3" eb="6">
      <t>ゴノヘマチ</t>
    </rPh>
    <phoneticPr fontId="3"/>
  </si>
  <si>
    <t>三戸郡五戸町字狐森北11-1</t>
    <rPh sb="0" eb="3">
      <t>サンノヘグン</t>
    </rPh>
    <rPh sb="3" eb="6">
      <t>ゴノヘマチ</t>
    </rPh>
    <phoneticPr fontId="3"/>
  </si>
  <si>
    <t>三戸郡新郷村戸来字金ヶ沢坂ノ下21</t>
    <rPh sb="0" eb="3">
      <t>サンノヘグン</t>
    </rPh>
    <rPh sb="3" eb="6">
      <t>シンゴウムラ</t>
    </rPh>
    <phoneticPr fontId="3"/>
  </si>
  <si>
    <t>八戸市鮫町ハンノ木沢4-1</t>
    <rPh sb="0" eb="3">
      <t>ハチノヘシ</t>
    </rPh>
    <rPh sb="3" eb="5">
      <t>サメマチ</t>
    </rPh>
    <rPh sb="8" eb="9">
      <t>キ</t>
    </rPh>
    <rPh sb="9" eb="10">
      <t>サワ</t>
    </rPh>
    <phoneticPr fontId="7"/>
  </si>
  <si>
    <t>青森市緑二丁目10-10</t>
    <rPh sb="0" eb="2">
      <t>アオモリ</t>
    </rPh>
    <rPh sb="2" eb="3">
      <t>シ</t>
    </rPh>
    <rPh sb="3" eb="4">
      <t>ミドリ</t>
    </rPh>
    <rPh sb="4" eb="7">
      <t>ニチョウメ</t>
    </rPh>
    <phoneticPr fontId="7"/>
  </si>
  <si>
    <t>弘前市大開二丁目4-3</t>
    <rPh sb="0" eb="3">
      <t>ヒロサキシ</t>
    </rPh>
    <rPh sb="3" eb="5">
      <t>オオヒラキ</t>
    </rPh>
    <rPh sb="5" eb="8">
      <t>ニチョウメ</t>
    </rPh>
    <phoneticPr fontId="7"/>
  </si>
  <si>
    <t>弘前市原ヶ平字山中32-10</t>
    <rPh sb="0" eb="3">
      <t>ヒロサキシ</t>
    </rPh>
    <rPh sb="3" eb="6">
      <t>ハラガタイ</t>
    </rPh>
    <rPh sb="6" eb="7">
      <t>ジ</t>
    </rPh>
    <rPh sb="7" eb="9">
      <t>ヤマナカ</t>
    </rPh>
    <phoneticPr fontId="7"/>
  </si>
  <si>
    <t>十和田市穂並町4-55</t>
    <rPh sb="0" eb="4">
      <t>トワダシ</t>
    </rPh>
    <rPh sb="4" eb="7">
      <t>ホナミチョウ</t>
    </rPh>
    <phoneticPr fontId="7"/>
  </si>
  <si>
    <t>白鷗保育園</t>
    <rPh sb="0" eb="1">
      <t>シロ</t>
    </rPh>
    <rPh sb="1" eb="2">
      <t>カモメ</t>
    </rPh>
    <rPh sb="2" eb="5">
      <t>ホイクエン</t>
    </rPh>
    <phoneticPr fontId="3"/>
  </si>
  <si>
    <t>八戸市白銀町三島下24-372</t>
    <rPh sb="0" eb="3">
      <t>ハチノヘシ</t>
    </rPh>
    <rPh sb="3" eb="6">
      <t>シロガネマチ</t>
    </rPh>
    <rPh sb="6" eb="8">
      <t>ミシマ</t>
    </rPh>
    <rPh sb="8" eb="9">
      <t>シタ</t>
    </rPh>
    <phoneticPr fontId="3"/>
  </si>
  <si>
    <t>八戸市根城二丁目23-6</t>
    <rPh sb="0" eb="3">
      <t>ハチノヘシ</t>
    </rPh>
    <rPh sb="3" eb="4">
      <t>ネ</t>
    </rPh>
    <rPh sb="4" eb="5">
      <t>シロ</t>
    </rPh>
    <rPh sb="5" eb="8">
      <t>ニチョウメ</t>
    </rPh>
    <phoneticPr fontId="3"/>
  </si>
  <si>
    <t>八戸市市川町轟木前34-3</t>
    <rPh sb="0" eb="3">
      <t>ハチノヘシ</t>
    </rPh>
    <rPh sb="3" eb="6">
      <t>イチカワマチ</t>
    </rPh>
    <rPh sb="6" eb="7">
      <t>トドロキ</t>
    </rPh>
    <rPh sb="7" eb="8">
      <t>キ</t>
    </rPh>
    <rPh sb="8" eb="9">
      <t>マエ</t>
    </rPh>
    <phoneticPr fontId="3"/>
  </si>
  <si>
    <t>図南保育園</t>
    <rPh sb="0" eb="1">
      <t>ト</t>
    </rPh>
    <rPh sb="1" eb="2">
      <t>ナン</t>
    </rPh>
    <rPh sb="2" eb="5">
      <t>ホイクエン</t>
    </rPh>
    <phoneticPr fontId="3"/>
  </si>
  <si>
    <t>八戸市糠塚大開2-2</t>
    <rPh sb="0" eb="2">
      <t>ハチノヘ</t>
    </rPh>
    <rPh sb="2" eb="3">
      <t>シ</t>
    </rPh>
    <rPh sb="3" eb="5">
      <t>ヌカヅカ</t>
    </rPh>
    <rPh sb="5" eb="7">
      <t>オオビラキ</t>
    </rPh>
    <phoneticPr fontId="3"/>
  </si>
  <si>
    <t>類家南保育園</t>
    <rPh sb="0" eb="1">
      <t>ルイ</t>
    </rPh>
    <rPh sb="1" eb="2">
      <t>ケ</t>
    </rPh>
    <rPh sb="2" eb="3">
      <t>ミナミ</t>
    </rPh>
    <rPh sb="3" eb="6">
      <t>ホイクエン</t>
    </rPh>
    <phoneticPr fontId="3"/>
  </si>
  <si>
    <t>八戸市江陽四丁目13-31</t>
    <rPh sb="0" eb="3">
      <t>ハチノヘシ</t>
    </rPh>
    <rPh sb="3" eb="4">
      <t>コウ</t>
    </rPh>
    <rPh sb="4" eb="5">
      <t>ヨウ</t>
    </rPh>
    <rPh sb="5" eb="8">
      <t>ヨンチョウメ</t>
    </rPh>
    <phoneticPr fontId="3"/>
  </si>
  <si>
    <t>八戸市白銀町大沢頭34-6</t>
    <rPh sb="0" eb="3">
      <t>ハチノヘシ</t>
    </rPh>
    <rPh sb="3" eb="6">
      <t>シロガネチョウ</t>
    </rPh>
    <rPh sb="6" eb="8">
      <t>オオサワ</t>
    </rPh>
    <rPh sb="8" eb="9">
      <t>カシラ</t>
    </rPh>
    <phoneticPr fontId="3"/>
  </si>
  <si>
    <t>八戸市大久保町道5-1</t>
    <rPh sb="0" eb="3">
      <t>ハチノヘシ</t>
    </rPh>
    <rPh sb="3" eb="6">
      <t>オオクボ</t>
    </rPh>
    <rPh sb="6" eb="7">
      <t>マチ</t>
    </rPh>
    <rPh sb="7" eb="8">
      <t>ミチ</t>
    </rPh>
    <phoneticPr fontId="3"/>
  </si>
  <si>
    <t>八戸市市川町尻引前山31-953</t>
    <rPh sb="0" eb="3">
      <t>ハチノヘシ</t>
    </rPh>
    <rPh sb="3" eb="6">
      <t>イチカワチョウ</t>
    </rPh>
    <rPh sb="6" eb="7">
      <t>シリ</t>
    </rPh>
    <rPh sb="7" eb="8">
      <t>ヒ</t>
    </rPh>
    <rPh sb="8" eb="10">
      <t>マエヤマ</t>
    </rPh>
    <phoneticPr fontId="3"/>
  </si>
  <si>
    <t>八戸市白銀町中平31-3</t>
    <rPh sb="0" eb="3">
      <t>ハチノヘシ</t>
    </rPh>
    <rPh sb="3" eb="6">
      <t>シロガネマチ</t>
    </rPh>
    <rPh sb="6" eb="8">
      <t>ナカヒラ</t>
    </rPh>
    <phoneticPr fontId="3"/>
  </si>
  <si>
    <t>黒石市錦町17</t>
    <rPh sb="0" eb="3">
      <t>クロイシシ</t>
    </rPh>
    <rPh sb="3" eb="5">
      <t>ニシキマチ</t>
    </rPh>
    <phoneticPr fontId="3"/>
  </si>
  <si>
    <t>宗法</t>
    <rPh sb="0" eb="2">
      <t>ムネノリ</t>
    </rPh>
    <phoneticPr fontId="3"/>
  </si>
  <si>
    <t>五所川原市みどり町四丁目126-1</t>
    <rPh sb="0" eb="5">
      <t>ゴショガワラシ</t>
    </rPh>
    <rPh sb="8" eb="9">
      <t>マチ</t>
    </rPh>
    <rPh sb="9" eb="12">
      <t>ヨンチョウメ</t>
    </rPh>
    <phoneticPr fontId="3"/>
  </si>
  <si>
    <t>つがる市木造千代町64</t>
    <rPh sb="3" eb="4">
      <t>シ</t>
    </rPh>
    <rPh sb="4" eb="6">
      <t>キヅクリ</t>
    </rPh>
    <rPh sb="6" eb="9">
      <t>チヨマチ</t>
    </rPh>
    <phoneticPr fontId="3"/>
  </si>
  <si>
    <t>青森市大字三内字丸山69-4</t>
    <rPh sb="3" eb="5">
      <t>オオアザ</t>
    </rPh>
    <phoneticPr fontId="3"/>
  </si>
  <si>
    <t>青森市浪岡大字吉野田字木戸口16</t>
    <rPh sb="0" eb="3">
      <t>アオモリシ</t>
    </rPh>
    <rPh sb="3" eb="5">
      <t>ナミオカ</t>
    </rPh>
    <rPh sb="5" eb="7">
      <t>オオアザ</t>
    </rPh>
    <rPh sb="6" eb="7">
      <t>アザ</t>
    </rPh>
    <rPh sb="7" eb="10">
      <t>ヨシノダ</t>
    </rPh>
    <rPh sb="10" eb="11">
      <t>アザ</t>
    </rPh>
    <rPh sb="11" eb="14">
      <t>キドグチ</t>
    </rPh>
    <phoneticPr fontId="7"/>
  </si>
  <si>
    <t>青森市大字油川字岡田20-2</t>
    <rPh sb="3" eb="5">
      <t>オオアザ</t>
    </rPh>
    <phoneticPr fontId="3"/>
  </si>
  <si>
    <t>青森市大字荒川字柴田10-2</t>
    <rPh sb="3" eb="5">
      <t>オオアザ</t>
    </rPh>
    <phoneticPr fontId="3"/>
  </si>
  <si>
    <t>青森市桂木2-12-28</t>
    <rPh sb="0" eb="3">
      <t>アオモリシ</t>
    </rPh>
    <rPh sb="3" eb="5">
      <t>カツラギ</t>
    </rPh>
    <phoneticPr fontId="4"/>
  </si>
  <si>
    <t>青森市浪岡大字浪岡字細田53-6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ホソダ</t>
    </rPh>
    <phoneticPr fontId="4"/>
  </si>
  <si>
    <t>木村由香里</t>
    <rPh sb="0" eb="2">
      <t>キムラ</t>
    </rPh>
    <rPh sb="2" eb="5">
      <t>ユカリ</t>
    </rPh>
    <phoneticPr fontId="4"/>
  </si>
  <si>
    <t>ゆきわり会</t>
  </si>
  <si>
    <t>五所川原市大字姥萢字船橋52-214</t>
    <rPh sb="0" eb="5">
      <t>ゴショガワラシ</t>
    </rPh>
    <rPh sb="5" eb="7">
      <t>オオアザ</t>
    </rPh>
    <rPh sb="7" eb="8">
      <t>ウバ</t>
    </rPh>
    <rPh sb="8" eb="9">
      <t>ヤチ</t>
    </rPh>
    <rPh sb="9" eb="10">
      <t>アザ</t>
    </rPh>
    <rPh sb="10" eb="12">
      <t>フナバシ</t>
    </rPh>
    <phoneticPr fontId="3"/>
  </si>
  <si>
    <t>五所川原市大字湊字船越224-3</t>
    <rPh sb="0" eb="5">
      <t>ゴショガワラシ</t>
    </rPh>
    <rPh sb="5" eb="7">
      <t>オオアザ</t>
    </rPh>
    <phoneticPr fontId="3"/>
  </si>
  <si>
    <t>五所川原市大字米田字八ッ橋67-2</t>
    <rPh sb="5" eb="7">
      <t>オオアザ</t>
    </rPh>
    <phoneticPr fontId="3"/>
  </si>
  <si>
    <t>開成会</t>
    <rPh sb="0" eb="2">
      <t>カイセイ</t>
    </rPh>
    <rPh sb="2" eb="3">
      <t>カイ</t>
    </rPh>
    <phoneticPr fontId="3"/>
  </si>
  <si>
    <t>松村　英子</t>
    <rPh sb="0" eb="2">
      <t>マツムラ</t>
    </rPh>
    <rPh sb="3" eb="5">
      <t>エイコ</t>
    </rPh>
    <phoneticPr fontId="3"/>
  </si>
  <si>
    <t>十和田つくし保育園</t>
    <rPh sb="0" eb="3">
      <t>トワダ</t>
    </rPh>
    <rPh sb="6" eb="9">
      <t>ホイクエン</t>
    </rPh>
    <phoneticPr fontId="3"/>
  </si>
  <si>
    <t>心輝会</t>
    <rPh sb="0" eb="1">
      <t>ココロ</t>
    </rPh>
    <rPh sb="1" eb="2">
      <t>カガヤキ</t>
    </rPh>
    <rPh sb="2" eb="3">
      <t>カイ</t>
    </rPh>
    <phoneticPr fontId="3"/>
  </si>
  <si>
    <t>石倉　正儀</t>
    <rPh sb="0" eb="2">
      <t>イシクラ</t>
    </rPh>
    <rPh sb="3" eb="4">
      <t>タダシ</t>
    </rPh>
    <rPh sb="4" eb="5">
      <t>ギ</t>
    </rPh>
    <phoneticPr fontId="3"/>
  </si>
  <si>
    <t>幸愛会</t>
    <rPh sb="0" eb="1">
      <t>シアワセ</t>
    </rPh>
    <rPh sb="1" eb="2">
      <t>アイ</t>
    </rPh>
    <rPh sb="2" eb="3">
      <t>カイ</t>
    </rPh>
    <phoneticPr fontId="3"/>
  </si>
  <si>
    <t>小笠原秋彦</t>
    <rPh sb="0" eb="3">
      <t>オガサワラ</t>
    </rPh>
    <rPh sb="3" eb="5">
      <t>アキヒコ</t>
    </rPh>
    <phoneticPr fontId="4"/>
  </si>
  <si>
    <t>吉田　良子</t>
    <rPh sb="0" eb="2">
      <t>ヨシダ</t>
    </rPh>
    <rPh sb="3" eb="5">
      <t>リョウコ</t>
    </rPh>
    <phoneticPr fontId="3"/>
  </si>
  <si>
    <t>渡辺　長一</t>
    <rPh sb="0" eb="2">
      <t>ワタナベ</t>
    </rPh>
    <rPh sb="3" eb="5">
      <t>チョウイチ</t>
    </rPh>
    <phoneticPr fontId="4"/>
  </si>
  <si>
    <t>苫生ひまわり保育園</t>
    <rPh sb="0" eb="1">
      <t>トマ</t>
    </rPh>
    <rPh sb="1" eb="2">
      <t>ショウ</t>
    </rPh>
    <rPh sb="6" eb="9">
      <t>ホイクエン</t>
    </rPh>
    <phoneticPr fontId="3"/>
  </si>
  <si>
    <t>井筒　清孝</t>
    <rPh sb="0" eb="2">
      <t>イヅツ</t>
    </rPh>
    <rPh sb="3" eb="5">
      <t>キヨタカ</t>
    </rPh>
    <phoneticPr fontId="3"/>
  </si>
  <si>
    <t>水木　悟志</t>
    <rPh sb="0" eb="2">
      <t>ミズキ</t>
    </rPh>
    <rPh sb="3" eb="5">
      <t>サトシ</t>
    </rPh>
    <phoneticPr fontId="4"/>
  </si>
  <si>
    <t>弘前市大字下白銀町14-2</t>
    <rPh sb="0" eb="3">
      <t>ヒロサキシ</t>
    </rPh>
    <rPh sb="3" eb="5">
      <t>オオアザ</t>
    </rPh>
    <rPh sb="5" eb="9">
      <t>シモシロガネチョウ</t>
    </rPh>
    <phoneticPr fontId="4"/>
  </si>
  <si>
    <t>036-8356</t>
    <phoneticPr fontId="4"/>
  </si>
  <si>
    <t>034-0082</t>
    <phoneticPr fontId="3"/>
  </si>
  <si>
    <t>南部町健康センター</t>
    <rPh sb="0" eb="3">
      <t>ナンブチョウ</t>
    </rPh>
    <rPh sb="3" eb="5">
      <t>ケンコウ</t>
    </rPh>
    <phoneticPr fontId="4"/>
  </si>
  <si>
    <t>三戸郡南部町大字下名久井字白山91-1</t>
    <rPh sb="0" eb="3">
      <t>サンノヘグン</t>
    </rPh>
    <rPh sb="3" eb="6">
      <t>ナンブチョウ</t>
    </rPh>
    <rPh sb="6" eb="8">
      <t>オオアザ</t>
    </rPh>
    <rPh sb="8" eb="9">
      <t>シタ</t>
    </rPh>
    <rPh sb="9" eb="12">
      <t>ナクイ</t>
    </rPh>
    <rPh sb="12" eb="13">
      <t>アザ</t>
    </rPh>
    <rPh sb="13" eb="15">
      <t>ハクサン</t>
    </rPh>
    <phoneticPr fontId="4"/>
  </si>
  <si>
    <t>036-8530</t>
  </si>
  <si>
    <t>米満　正美</t>
    <rPh sb="0" eb="2">
      <t>ヨネミツ</t>
    </rPh>
    <rPh sb="3" eb="5">
      <t>マサミ</t>
    </rPh>
    <phoneticPr fontId="4"/>
  </si>
  <si>
    <t>青森市浜館字間瀬85-6</t>
    <rPh sb="0" eb="3">
      <t>アオモリシ</t>
    </rPh>
    <rPh sb="3" eb="5">
      <t>ハマダテ</t>
    </rPh>
    <rPh sb="5" eb="6">
      <t>アザ</t>
    </rPh>
    <rPh sb="6" eb="7">
      <t>マ</t>
    </rPh>
    <rPh sb="7" eb="8">
      <t>セ</t>
    </rPh>
    <phoneticPr fontId="3"/>
  </si>
  <si>
    <t>（青森市）</t>
    <rPh sb="1" eb="4">
      <t>アオモリシ</t>
    </rPh>
    <phoneticPr fontId="3"/>
  </si>
  <si>
    <t>（弘前市）</t>
    <rPh sb="1" eb="4">
      <t>ヒロサキシ</t>
    </rPh>
    <phoneticPr fontId="3"/>
  </si>
  <si>
    <t>（黒石市）</t>
    <rPh sb="1" eb="4">
      <t>クロイシシ</t>
    </rPh>
    <phoneticPr fontId="3"/>
  </si>
  <si>
    <t>中村　隆也</t>
    <rPh sb="0" eb="2">
      <t>ナカムラ</t>
    </rPh>
    <rPh sb="3" eb="5">
      <t>タカヤ</t>
    </rPh>
    <phoneticPr fontId="3"/>
  </si>
  <si>
    <t>八戸市南郷市野沢字山陣屋36-50</t>
    <rPh sb="0" eb="3">
      <t>ハチノヘシ</t>
    </rPh>
    <rPh sb="8" eb="9">
      <t>アザ</t>
    </rPh>
    <rPh sb="9" eb="10">
      <t>ヤマ</t>
    </rPh>
    <rPh sb="10" eb="11">
      <t>ジン</t>
    </rPh>
    <rPh sb="11" eb="12">
      <t>ヤ</t>
    </rPh>
    <phoneticPr fontId="4"/>
  </si>
  <si>
    <t>八戸市南郷大字島守字阿庄内15-6</t>
    <rPh sb="0" eb="3">
      <t>ハチノヘシ</t>
    </rPh>
    <rPh sb="9" eb="10">
      <t>アザ</t>
    </rPh>
    <rPh sb="10" eb="11">
      <t>ア</t>
    </rPh>
    <rPh sb="11" eb="13">
      <t>ショウナイ</t>
    </rPh>
    <phoneticPr fontId="4"/>
  </si>
  <si>
    <t>湯瀬　久美</t>
    <rPh sb="0" eb="2">
      <t>ユゼ</t>
    </rPh>
    <rPh sb="3" eb="5">
      <t>クミ</t>
    </rPh>
    <phoneticPr fontId="3"/>
  </si>
  <si>
    <t>弘前厚生学院こども学科</t>
    <rPh sb="9" eb="10">
      <t>ガク</t>
    </rPh>
    <phoneticPr fontId="4"/>
  </si>
  <si>
    <t>弘前市大字清原一丁目1-16</t>
    <rPh sb="0" eb="2">
      <t>ヒロサキ</t>
    </rPh>
    <rPh sb="2" eb="3">
      <t>シ</t>
    </rPh>
    <rPh sb="5" eb="7">
      <t>キヨハラ</t>
    </rPh>
    <phoneticPr fontId="4"/>
  </si>
  <si>
    <t>031-0011</t>
    <phoneticPr fontId="4"/>
  </si>
  <si>
    <t>弘前市大字小比内三丁目18-1</t>
    <phoneticPr fontId="4"/>
  </si>
  <si>
    <t>036-8231</t>
    <phoneticPr fontId="4"/>
  </si>
  <si>
    <t>036-8102</t>
    <phoneticPr fontId="4"/>
  </si>
  <si>
    <t>036-8530</t>
    <phoneticPr fontId="4"/>
  </si>
  <si>
    <t>036-8503</t>
    <phoneticPr fontId="4"/>
  </si>
  <si>
    <t>030-0132</t>
    <phoneticPr fontId="4"/>
  </si>
  <si>
    <t>039-3504</t>
    <phoneticPr fontId="4"/>
  </si>
  <si>
    <t>030-0131</t>
    <phoneticPr fontId="4"/>
  </si>
  <si>
    <t>工藤　修三</t>
    <rPh sb="3" eb="5">
      <t>シュウゾウ</t>
    </rPh>
    <phoneticPr fontId="4"/>
  </si>
  <si>
    <t>036-1325</t>
    <phoneticPr fontId="3"/>
  </si>
  <si>
    <t>036-8279</t>
    <phoneticPr fontId="4"/>
  </si>
  <si>
    <t>齋藤　則明</t>
    <rPh sb="0" eb="2">
      <t>サイトウ</t>
    </rPh>
    <rPh sb="3" eb="5">
      <t>ノリアキ</t>
    </rPh>
    <phoneticPr fontId="3"/>
  </si>
  <si>
    <t>奈良岡秀紀</t>
    <rPh sb="3" eb="5">
      <t>ヒデノリ</t>
    </rPh>
    <phoneticPr fontId="9"/>
  </si>
  <si>
    <t>蒔苗　俊二</t>
    <rPh sb="3" eb="5">
      <t>シュンジ</t>
    </rPh>
    <phoneticPr fontId="4"/>
  </si>
  <si>
    <t>小田桐清衛門</t>
    <phoneticPr fontId="4"/>
  </si>
  <si>
    <t>036-1203</t>
    <phoneticPr fontId="3"/>
  </si>
  <si>
    <t>031-0824</t>
    <phoneticPr fontId="3"/>
  </si>
  <si>
    <t>039-1161</t>
    <phoneticPr fontId="4"/>
  </si>
  <si>
    <t>田中　信幸</t>
    <phoneticPr fontId="4"/>
  </si>
  <si>
    <t>031-0023</t>
    <phoneticPr fontId="4"/>
  </si>
  <si>
    <t>037-0002</t>
    <phoneticPr fontId="4"/>
  </si>
  <si>
    <t>037-0064</t>
    <phoneticPr fontId="4"/>
  </si>
  <si>
    <t>037-0067</t>
    <phoneticPr fontId="3"/>
  </si>
  <si>
    <t>037-0015</t>
    <phoneticPr fontId="3"/>
  </si>
  <si>
    <t>034-0011</t>
    <phoneticPr fontId="3"/>
  </si>
  <si>
    <t>高橋　俊介</t>
    <phoneticPr fontId="4"/>
  </si>
  <si>
    <t>034-0041</t>
    <phoneticPr fontId="4"/>
  </si>
  <si>
    <t>下山　導太</t>
    <phoneticPr fontId="4"/>
  </si>
  <si>
    <t>034-0012</t>
    <phoneticPr fontId="4"/>
  </si>
  <si>
    <t>033-0022</t>
    <phoneticPr fontId="4"/>
  </si>
  <si>
    <t>035-0073</t>
    <phoneticPr fontId="4"/>
  </si>
  <si>
    <t>039-4401</t>
    <phoneticPr fontId="4"/>
  </si>
  <si>
    <t>038-2818</t>
    <phoneticPr fontId="4"/>
  </si>
  <si>
    <t>038-3104</t>
    <phoneticPr fontId="3"/>
  </si>
  <si>
    <t>大澤　俊一</t>
    <rPh sb="1" eb="2">
      <t>サワ</t>
    </rPh>
    <phoneticPr fontId="3"/>
  </si>
  <si>
    <t>036-0115</t>
    <phoneticPr fontId="4"/>
  </si>
  <si>
    <t>成田キミヱ</t>
    <phoneticPr fontId="4"/>
  </si>
  <si>
    <t>030-1308</t>
    <phoneticPr fontId="4"/>
  </si>
  <si>
    <t>030-1309</t>
    <phoneticPr fontId="3"/>
  </si>
  <si>
    <t>030-1502</t>
    <phoneticPr fontId="4"/>
  </si>
  <si>
    <t>038-2324</t>
    <phoneticPr fontId="4"/>
  </si>
  <si>
    <t>038-3661</t>
    <phoneticPr fontId="4"/>
  </si>
  <si>
    <t>塩見依理子</t>
    <rPh sb="2" eb="5">
      <t>エリコ</t>
    </rPh>
    <rPh sb="3" eb="4">
      <t>リ</t>
    </rPh>
    <rPh sb="4" eb="5">
      <t>コ</t>
    </rPh>
    <phoneticPr fontId="4"/>
  </si>
  <si>
    <t>蛯名　克子</t>
    <phoneticPr fontId="4"/>
  </si>
  <si>
    <t>後藤　辰雄</t>
    <phoneticPr fontId="4"/>
  </si>
  <si>
    <t>039-2527</t>
    <phoneticPr fontId="4"/>
  </si>
  <si>
    <t>039-2742</t>
    <phoneticPr fontId="3"/>
  </si>
  <si>
    <t>黒川　勇一</t>
    <rPh sb="3" eb="5">
      <t>ユウイチ</t>
    </rPh>
    <phoneticPr fontId="4"/>
  </si>
  <si>
    <t>039-2222</t>
    <phoneticPr fontId="4"/>
  </si>
  <si>
    <t>039-2233</t>
    <phoneticPr fontId="4"/>
  </si>
  <si>
    <t>039-2187</t>
    <phoneticPr fontId="4"/>
  </si>
  <si>
    <t>039-2146</t>
    <phoneticPr fontId="4"/>
  </si>
  <si>
    <t>039-2135</t>
    <phoneticPr fontId="4"/>
  </si>
  <si>
    <t>039-2183</t>
    <phoneticPr fontId="4"/>
  </si>
  <si>
    <t>039-0132</t>
    <phoneticPr fontId="4"/>
  </si>
  <si>
    <t>039-1516</t>
    <phoneticPr fontId="4"/>
  </si>
  <si>
    <t>039-1513</t>
    <phoneticPr fontId="3"/>
  </si>
  <si>
    <t>039-1522</t>
    <phoneticPr fontId="3"/>
  </si>
  <si>
    <t>039-0814</t>
    <phoneticPr fontId="3"/>
  </si>
  <si>
    <t>賀佐富二彦</t>
    <phoneticPr fontId="3"/>
  </si>
  <si>
    <t>五所川原市字新町33-1</t>
    <phoneticPr fontId="4"/>
  </si>
  <si>
    <t>上北郡六ヶ所村大字尾駮字野附986-4</t>
    <rPh sb="0" eb="3">
      <t>カミキタグン</t>
    </rPh>
    <phoneticPr fontId="4"/>
  </si>
  <si>
    <t>036-8711</t>
    <phoneticPr fontId="4"/>
  </si>
  <si>
    <t>039-0201</t>
    <phoneticPr fontId="4"/>
  </si>
  <si>
    <t>鯵ヶ沢町総合保健福祉センター</t>
    <phoneticPr fontId="4"/>
  </si>
  <si>
    <t>038-3503</t>
    <phoneticPr fontId="4"/>
  </si>
  <si>
    <t>038-1392</t>
    <phoneticPr fontId="4"/>
  </si>
  <si>
    <t>039-2667</t>
    <phoneticPr fontId="4"/>
  </si>
  <si>
    <t>037-0401</t>
    <phoneticPr fontId="4"/>
  </si>
  <si>
    <t>030-1303</t>
    <phoneticPr fontId="4"/>
  </si>
  <si>
    <t>039-3501</t>
    <phoneticPr fontId="4"/>
  </si>
  <si>
    <t>038-1311</t>
    <phoneticPr fontId="4"/>
  </si>
  <si>
    <t>036-8233</t>
    <phoneticPr fontId="4"/>
  </si>
  <si>
    <t>弘前市大字山崎一丁目3-7</t>
    <phoneticPr fontId="4"/>
  </si>
  <si>
    <t>036-8381</t>
    <phoneticPr fontId="4"/>
  </si>
  <si>
    <t>036-8084</t>
    <phoneticPr fontId="4"/>
  </si>
  <si>
    <t>弘前市大字高田一丁目10-7</t>
    <phoneticPr fontId="4"/>
  </si>
  <si>
    <t>036-8073</t>
    <phoneticPr fontId="4"/>
  </si>
  <si>
    <t>036-8072</t>
    <phoneticPr fontId="4"/>
  </si>
  <si>
    <t>希望ヶ丘ホーム</t>
    <phoneticPr fontId="4"/>
  </si>
  <si>
    <t>036-8243</t>
    <phoneticPr fontId="4"/>
  </si>
  <si>
    <t>弘前市大字小沢字山崎44-9</t>
    <phoneticPr fontId="4"/>
  </si>
  <si>
    <t xml:space="preserve"> </t>
    <phoneticPr fontId="3"/>
  </si>
  <si>
    <t>036-8374</t>
    <phoneticPr fontId="4"/>
  </si>
  <si>
    <t>036-0521</t>
    <phoneticPr fontId="4"/>
  </si>
  <si>
    <t>三笠ケアセンター</t>
    <phoneticPr fontId="4"/>
  </si>
  <si>
    <t>036-0155</t>
    <phoneticPr fontId="4"/>
  </si>
  <si>
    <t>医法</t>
    <phoneticPr fontId="4"/>
  </si>
  <si>
    <t>鳥井野荘</t>
    <phoneticPr fontId="4"/>
  </si>
  <si>
    <t>036-1333</t>
    <phoneticPr fontId="4"/>
  </si>
  <si>
    <t>038-1216</t>
    <phoneticPr fontId="4"/>
  </si>
  <si>
    <t>のぞみ</t>
    <phoneticPr fontId="4"/>
  </si>
  <si>
    <t>036-0201</t>
    <phoneticPr fontId="4"/>
  </si>
  <si>
    <t>サンタハウス弘前</t>
    <phoneticPr fontId="4"/>
  </si>
  <si>
    <t>036-8311</t>
    <phoneticPr fontId="4"/>
  </si>
  <si>
    <t>039-0134</t>
    <phoneticPr fontId="4"/>
  </si>
  <si>
    <t>039-0105</t>
    <phoneticPr fontId="4"/>
  </si>
  <si>
    <t>039-2153</t>
    <phoneticPr fontId="4"/>
  </si>
  <si>
    <t>039-0802</t>
    <phoneticPr fontId="4"/>
  </si>
  <si>
    <t>039-1801</t>
    <phoneticPr fontId="4"/>
  </si>
  <si>
    <t>037-0011</t>
    <phoneticPr fontId="4"/>
  </si>
  <si>
    <t>サンライフかなぎ</t>
    <phoneticPr fontId="4"/>
  </si>
  <si>
    <t>037-0202</t>
    <phoneticPr fontId="4"/>
  </si>
  <si>
    <t>五所川原市金木町芦野200-301</t>
    <rPh sb="0" eb="5">
      <t>ゴショガワラシ</t>
    </rPh>
    <rPh sb="8" eb="10">
      <t>アシノ</t>
    </rPh>
    <phoneticPr fontId="4"/>
  </si>
  <si>
    <t>038-3144</t>
    <phoneticPr fontId="4"/>
  </si>
  <si>
    <t>038-2712</t>
    <phoneticPr fontId="4"/>
  </si>
  <si>
    <t>038-3542</t>
    <phoneticPr fontId="4"/>
  </si>
  <si>
    <t>しらかみのさと</t>
    <phoneticPr fontId="4"/>
  </si>
  <si>
    <t>038-2503</t>
    <phoneticPr fontId="4"/>
  </si>
  <si>
    <t>むつ市中央一丁目18-1</t>
    <phoneticPr fontId="4"/>
  </si>
  <si>
    <t>035-0011</t>
    <phoneticPr fontId="4"/>
  </si>
  <si>
    <t>のはなしょうぶ</t>
    <phoneticPr fontId="4"/>
  </si>
  <si>
    <t>下北郡東通村大字砂子又字里17-2</t>
    <phoneticPr fontId="4"/>
  </si>
  <si>
    <t>034-0001</t>
    <phoneticPr fontId="4"/>
  </si>
  <si>
    <t>034-0061</t>
    <phoneticPr fontId="4"/>
  </si>
  <si>
    <t>034-0107</t>
    <phoneticPr fontId="4"/>
  </si>
  <si>
    <t>039-2511</t>
    <phoneticPr fontId="4"/>
  </si>
  <si>
    <t>039-3143</t>
    <phoneticPr fontId="4"/>
  </si>
  <si>
    <t>039-3129</t>
    <phoneticPr fontId="4"/>
  </si>
  <si>
    <t>039-3212</t>
    <phoneticPr fontId="4"/>
  </si>
  <si>
    <t>青森市富田五丁目18-3</t>
    <rPh sb="0" eb="3">
      <t>アオモリシ</t>
    </rPh>
    <rPh sb="3" eb="5">
      <t>トミタ</t>
    </rPh>
    <phoneticPr fontId="7"/>
  </si>
  <si>
    <t>城西老人福祉センター</t>
    <phoneticPr fontId="4"/>
  </si>
  <si>
    <t>037-0201</t>
    <phoneticPr fontId="3"/>
  </si>
  <si>
    <t>038-3133</t>
    <phoneticPr fontId="4"/>
  </si>
  <si>
    <t>038-3104</t>
    <phoneticPr fontId="4"/>
  </si>
  <si>
    <t>039-2661</t>
    <phoneticPr fontId="4"/>
  </si>
  <si>
    <t>-</t>
    <phoneticPr fontId="4"/>
  </si>
  <si>
    <t>八戸グリーンハイツ</t>
    <phoneticPr fontId="4"/>
  </si>
  <si>
    <t>昭和ロイヤルハウス</t>
    <phoneticPr fontId="4"/>
  </si>
  <si>
    <t>生活支援ハウスのへじ</t>
    <phoneticPr fontId="4"/>
  </si>
  <si>
    <t>上北郡六ヶ所村大字平沼字二階坂92-7</t>
    <phoneticPr fontId="4"/>
  </si>
  <si>
    <t>039-2742</t>
    <phoneticPr fontId="4"/>
  </si>
  <si>
    <t>039-2514</t>
    <phoneticPr fontId="4"/>
  </si>
  <si>
    <t>弘前市大字城東中央四丁目1-4</t>
    <phoneticPr fontId="4"/>
  </si>
  <si>
    <t>十和田市西二十三番町30-36</t>
    <phoneticPr fontId="4"/>
  </si>
  <si>
    <t>コーポはるな</t>
    <phoneticPr fontId="4"/>
  </si>
  <si>
    <t>八戸市湊高台二丁目3-10</t>
    <phoneticPr fontId="4"/>
  </si>
  <si>
    <t>ケアハウスしずか</t>
    <phoneticPr fontId="4"/>
  </si>
  <si>
    <t>ケアハウスハルニレ</t>
    <phoneticPr fontId="4"/>
  </si>
  <si>
    <t>ケアハウスリラ</t>
    <phoneticPr fontId="4"/>
  </si>
  <si>
    <t>清風荘ケアハウス</t>
    <phoneticPr fontId="4"/>
  </si>
  <si>
    <t>西十和田プリンスコート</t>
    <phoneticPr fontId="4"/>
  </si>
  <si>
    <t>上北郡おいらせ町沼端377-1</t>
    <phoneticPr fontId="4"/>
  </si>
  <si>
    <t>みちのくグリーンリブ</t>
    <phoneticPr fontId="4"/>
  </si>
  <si>
    <t>むつ市十二林11-13</t>
    <phoneticPr fontId="4"/>
  </si>
  <si>
    <t>サンフラワー</t>
    <phoneticPr fontId="4"/>
  </si>
  <si>
    <t>ケアハウスこなかの</t>
    <phoneticPr fontId="4"/>
  </si>
  <si>
    <t>八戸市小中野八丁目8-8</t>
    <phoneticPr fontId="4"/>
  </si>
  <si>
    <t>ケアハウスアップル</t>
    <phoneticPr fontId="4"/>
  </si>
  <si>
    <t>八戸市小中野一丁目1-14</t>
    <phoneticPr fontId="4"/>
  </si>
  <si>
    <t>ケアハウスあじさい</t>
    <phoneticPr fontId="4"/>
  </si>
  <si>
    <t>037-0011</t>
    <phoneticPr fontId="3"/>
  </si>
  <si>
    <t>ミッドライフケアレジデンス</t>
    <phoneticPr fontId="4"/>
  </si>
  <si>
    <t>030-0947</t>
    <phoneticPr fontId="4"/>
  </si>
  <si>
    <t>030-0953</t>
    <phoneticPr fontId="4"/>
  </si>
  <si>
    <t>036-8245</t>
    <phoneticPr fontId="4"/>
  </si>
  <si>
    <t>036-0537</t>
    <phoneticPr fontId="4"/>
  </si>
  <si>
    <t>037-0065</t>
    <phoneticPr fontId="4"/>
  </si>
  <si>
    <t>038-0054</t>
    <phoneticPr fontId="3"/>
  </si>
  <si>
    <t>030-0947</t>
    <phoneticPr fontId="3"/>
  </si>
  <si>
    <t>037-0203</t>
    <phoneticPr fontId="3"/>
  </si>
  <si>
    <t xml:space="preserve">033-0043 </t>
    <phoneticPr fontId="3"/>
  </si>
  <si>
    <t>あじゃら</t>
    <phoneticPr fontId="3"/>
  </si>
  <si>
    <t>038-0221</t>
    <phoneticPr fontId="3"/>
  </si>
  <si>
    <t>038-1121</t>
    <phoneticPr fontId="3"/>
  </si>
  <si>
    <t>038-3503</t>
    <phoneticPr fontId="3"/>
  </si>
  <si>
    <t>彩香園アルテリーベ</t>
    <phoneticPr fontId="3"/>
  </si>
  <si>
    <t>039-2152</t>
    <phoneticPr fontId="3"/>
  </si>
  <si>
    <t>039-2165</t>
    <phoneticPr fontId="3"/>
  </si>
  <si>
    <t>039-4222</t>
    <phoneticPr fontId="3"/>
  </si>
  <si>
    <t>ひだまり</t>
    <phoneticPr fontId="3"/>
  </si>
  <si>
    <t>青森市大字六枚橋字磯打95-26</t>
    <rPh sb="0" eb="3">
      <t>アオモリシ</t>
    </rPh>
    <rPh sb="3" eb="5">
      <t>オオアザ</t>
    </rPh>
    <rPh sb="5" eb="7">
      <t>ロクマイ</t>
    </rPh>
    <rPh sb="7" eb="8">
      <t>ハシ</t>
    </rPh>
    <rPh sb="8" eb="9">
      <t>アザ</t>
    </rPh>
    <rPh sb="9" eb="10">
      <t>イソ</t>
    </rPh>
    <rPh sb="10" eb="11">
      <t>ウ</t>
    </rPh>
    <phoneticPr fontId="4"/>
  </si>
  <si>
    <t>青森市大字四ツ石字里見75-2</t>
    <rPh sb="0" eb="3">
      <t>アオモリシ</t>
    </rPh>
    <rPh sb="3" eb="5">
      <t>オオアザ</t>
    </rPh>
    <rPh sb="5" eb="6">
      <t>ヨ</t>
    </rPh>
    <rPh sb="7" eb="8">
      <t>イシ</t>
    </rPh>
    <rPh sb="8" eb="9">
      <t>アザ</t>
    </rPh>
    <rPh sb="9" eb="11">
      <t>サトミ</t>
    </rPh>
    <phoneticPr fontId="4"/>
  </si>
  <si>
    <t>青森市大字駒込字月見野918-3</t>
    <rPh sb="0" eb="3">
      <t>アオモリシ</t>
    </rPh>
    <rPh sb="3" eb="5">
      <t>オオアザ</t>
    </rPh>
    <rPh sb="5" eb="7">
      <t>コマゴメ</t>
    </rPh>
    <rPh sb="7" eb="8">
      <t>アザ</t>
    </rPh>
    <rPh sb="8" eb="11">
      <t>ツキミノ</t>
    </rPh>
    <phoneticPr fontId="4"/>
  </si>
  <si>
    <t>青森市大字田茂木野字阿部野114-5</t>
    <rPh sb="0" eb="3">
      <t>アオモリシ</t>
    </rPh>
    <rPh sb="3" eb="5">
      <t>オオアザ</t>
    </rPh>
    <rPh sb="5" eb="9">
      <t>タモギノ</t>
    </rPh>
    <rPh sb="9" eb="10">
      <t>アザ</t>
    </rPh>
    <rPh sb="10" eb="13">
      <t>アベノ</t>
    </rPh>
    <phoneticPr fontId="4"/>
  </si>
  <si>
    <t>青森市大字岡町字宮本88-1</t>
    <rPh sb="0" eb="3">
      <t>アオモリシ</t>
    </rPh>
    <rPh sb="3" eb="5">
      <t>オオアザ</t>
    </rPh>
    <rPh sb="5" eb="7">
      <t>オカマチ</t>
    </rPh>
    <rPh sb="7" eb="8">
      <t>アザ</t>
    </rPh>
    <rPh sb="8" eb="10">
      <t>ミヤモト</t>
    </rPh>
    <phoneticPr fontId="4"/>
  </si>
  <si>
    <t>青森市大字泉野字野脇46-61</t>
    <rPh sb="0" eb="3">
      <t>アオモリシ</t>
    </rPh>
    <rPh sb="3" eb="5">
      <t>オオアザ</t>
    </rPh>
    <rPh sb="5" eb="7">
      <t>イズミノ</t>
    </rPh>
    <rPh sb="7" eb="8">
      <t>アザ</t>
    </rPh>
    <rPh sb="8" eb="10">
      <t>ノワキ</t>
    </rPh>
    <phoneticPr fontId="4"/>
  </si>
  <si>
    <t>青森市大字石江字江渡101</t>
    <phoneticPr fontId="3"/>
  </si>
  <si>
    <t>五所川原市漆川字浅井124-1</t>
    <rPh sb="7" eb="8">
      <t>アザ</t>
    </rPh>
    <phoneticPr fontId="3"/>
  </si>
  <si>
    <t>むつ市大字田名部字赤川ノ内並木14-245</t>
    <rPh sb="3" eb="5">
      <t>オオアザ</t>
    </rPh>
    <phoneticPr fontId="3"/>
  </si>
  <si>
    <t>青森市浪岡大字女鹿沢字平野155-1</t>
    <rPh sb="0" eb="3">
      <t>アオモリシ</t>
    </rPh>
    <rPh sb="10" eb="11">
      <t>アザ</t>
    </rPh>
    <rPh sb="11" eb="13">
      <t>ヒラノ</t>
    </rPh>
    <phoneticPr fontId="4"/>
  </si>
  <si>
    <t>030-0133</t>
    <phoneticPr fontId="4"/>
  </si>
  <si>
    <t>036-8188</t>
    <phoneticPr fontId="4"/>
  </si>
  <si>
    <t>039-5327</t>
    <phoneticPr fontId="3"/>
  </si>
  <si>
    <t>030-1308</t>
    <phoneticPr fontId="3"/>
  </si>
  <si>
    <t>（五所川原市）</t>
    <rPh sb="1" eb="6">
      <t>ゴショガワラシ</t>
    </rPh>
    <phoneticPr fontId="3"/>
  </si>
  <si>
    <t>033-0001</t>
    <phoneticPr fontId="3"/>
  </si>
  <si>
    <t>希望</t>
    <rPh sb="0" eb="1">
      <t>マレ</t>
    </rPh>
    <rPh sb="1" eb="2">
      <t>ボウ</t>
    </rPh>
    <phoneticPr fontId="3"/>
  </si>
  <si>
    <t>十和田市西三番町22-35</t>
  </si>
  <si>
    <t>上北郡七戸町字町7</t>
    <rPh sb="0" eb="3">
      <t>カミキタグン</t>
    </rPh>
    <rPh sb="3" eb="6">
      <t>シチノヘマチ</t>
    </rPh>
    <rPh sb="6" eb="7">
      <t>アザ</t>
    </rPh>
    <rPh sb="7" eb="8">
      <t>マチ</t>
    </rPh>
    <phoneticPr fontId="3"/>
  </si>
  <si>
    <t>青森市本町一丁目5-41</t>
  </si>
  <si>
    <t>青森市新田二丁目21-18</t>
  </si>
  <si>
    <t>青森市合浦一丁目4-9</t>
  </si>
  <si>
    <t>青森市浪岡大字本郷字岸田17-2</t>
  </si>
  <si>
    <t>青森市大字四ツ石字下川原24-1</t>
  </si>
  <si>
    <t>青森市造道一丁目2-14</t>
  </si>
  <si>
    <t>青森市大字浪館字平岡66-1</t>
  </si>
  <si>
    <t>青森市大字幸畑字谷脇133</t>
  </si>
  <si>
    <t>青森市大字宮田字玉水181-2</t>
  </si>
  <si>
    <t>青森市浪館前田四丁目20-26</t>
  </si>
  <si>
    <t>青森市筒井一丁目2-11</t>
  </si>
  <si>
    <t>青森市長島二丁目1-12</t>
  </si>
  <si>
    <t>青森市沖館五丁目15-38</t>
  </si>
  <si>
    <t>青森市大字油川字大浜18-5</t>
  </si>
  <si>
    <t>青森市金沢四丁目9-18</t>
  </si>
  <si>
    <t>青森市中央一丁目19-7</t>
  </si>
  <si>
    <t>青森市篠田一丁目21-8</t>
  </si>
  <si>
    <t>青森市篠田三丁目12-58</t>
  </si>
  <si>
    <t>青森市小柳六丁目11-11</t>
  </si>
  <si>
    <t>青森市松原一丁目8-1</t>
  </si>
  <si>
    <t>青森市大字羽白字沢田411-4</t>
  </si>
  <si>
    <t>青森市南佃一丁目6-9</t>
  </si>
  <si>
    <t>青森市里見一丁目8-37</t>
  </si>
  <si>
    <t>青森市大字高田字日野200</t>
  </si>
  <si>
    <t>青森市富田二丁目25-12</t>
  </si>
  <si>
    <t>青森市八重田三丁目4-17</t>
  </si>
  <si>
    <t>青森市富田五丁目19-41</t>
  </si>
  <si>
    <t>青森市大字平新田字森越18-5</t>
  </si>
  <si>
    <t>青森市松原二丁目7-5</t>
  </si>
  <si>
    <t>青森市大字幸畑字松元62-23</t>
  </si>
  <si>
    <t>青森市小柳三丁目15-1</t>
  </si>
  <si>
    <t>青森市松森二丁目7-15</t>
  </si>
  <si>
    <t>青森市小柳二丁目8-2</t>
  </si>
  <si>
    <t>青森市岡造道二丁目4-40</t>
  </si>
  <si>
    <t>青森市桜川九丁目19-23</t>
  </si>
  <si>
    <t>青森市大字新城字山田618-19</t>
  </si>
  <si>
    <t>青森市大字細越字栄山419</t>
  </si>
  <si>
    <t>青森市千富町二丁目8-38</t>
  </si>
  <si>
    <t>青森市里見一丁目5-25</t>
  </si>
  <si>
    <t>青森市本泉二丁目16-15</t>
  </si>
  <si>
    <t>青森市大字新町野字薄井67-12</t>
  </si>
  <si>
    <t>青森市大字浜田字玉川172-9</t>
  </si>
  <si>
    <t>青森市大字幸畑字阿部野235-2</t>
  </si>
  <si>
    <t>青森市大字大野字鳴滝76-7</t>
  </si>
  <si>
    <t>青森市妙見三丁目6-10</t>
  </si>
  <si>
    <t>青森市大字大野字前田74-1</t>
  </si>
  <si>
    <t>青森市緑二丁目20-4</t>
  </si>
  <si>
    <t>青森市蛍沢三丁目3-1</t>
  </si>
  <si>
    <t>青森市大字新城字平岡146-101</t>
  </si>
  <si>
    <t>青森市矢作一丁目22-8</t>
  </si>
  <si>
    <t>青森市大字大野字山下148-19</t>
  </si>
  <si>
    <t>青森市浪岡大字北中野字上島田38</t>
  </si>
  <si>
    <t>青森市浪岡大字徳才子字早稲田95-1</t>
  </si>
  <si>
    <t>青森市浪岡大字浪岡字若松84-2</t>
  </si>
  <si>
    <t>青森市浪岡大字樽沢字村元353-3</t>
  </si>
  <si>
    <t>青森市浪岡大字下十川字扇田191-1</t>
  </si>
  <si>
    <t>青森市浪岡大字五本松字岡本13-4</t>
  </si>
  <si>
    <t>青森市浪岡福田一丁目9-6</t>
  </si>
  <si>
    <t>青森市浪岡大字女鹿沢字稲本85</t>
  </si>
  <si>
    <t>青森市青柳一丁目8-28</t>
  </si>
  <si>
    <t>青森市花園二丁目11-39</t>
  </si>
  <si>
    <t>弘前市大字石川字西館下12-5</t>
  </si>
  <si>
    <t>弘前市大字鷹匠町24</t>
  </si>
  <si>
    <t>弘前市大字吉野町3-3</t>
  </si>
  <si>
    <t>弘前市大字清野袋一丁目1-11</t>
  </si>
  <si>
    <t>弘前市大字石渡一丁目1-9</t>
  </si>
  <si>
    <t>弘前市大字中野字山下25-1</t>
  </si>
  <si>
    <t>弘前市大字福村字新館添56</t>
  </si>
  <si>
    <t>弘前市大字西大工町38-1</t>
  </si>
  <si>
    <t>弘前市大字取上三丁目6-17</t>
  </si>
  <si>
    <t>弘前市大字城西二丁目5-6</t>
  </si>
  <si>
    <t>弘前市大字西茂森二丁目4-2</t>
  </si>
  <si>
    <t>弘前市大字松原東四丁目2-21</t>
  </si>
  <si>
    <t>弘前市大字国吉字村元86-4</t>
  </si>
  <si>
    <t>弘前市大字津賀野字岡本15-3</t>
  </si>
  <si>
    <t>弘前市大字稲田二丁目4-3</t>
  </si>
  <si>
    <t>弘前市大字城南一丁目10-4</t>
  </si>
  <si>
    <t>弘前市大字小沢字沢田13-2</t>
  </si>
  <si>
    <t>弘前市大字大開二丁目11-4</t>
  </si>
  <si>
    <t>弘前市大字青山五丁目25-1</t>
  </si>
  <si>
    <t>弘前市大字浜の町東二丁目8-9</t>
  </si>
  <si>
    <t>弘前市大字城東二丁目1-12</t>
  </si>
  <si>
    <t>弘前市大字独狐字松ヶ沢48-1</t>
  </si>
  <si>
    <t>弘前市大字悪戸字村元25-8</t>
  </si>
  <si>
    <t>弘前市大字桜ヶ丘四丁目2-2</t>
  </si>
  <si>
    <t>弘前市大字楢木字用田185-1</t>
  </si>
  <si>
    <t>弘前市大字高杉字五反田274-3</t>
  </si>
  <si>
    <t>弘前市大字松木平字富永1-26</t>
  </si>
  <si>
    <t>弘前市大字堅田三丁目25-9</t>
  </si>
  <si>
    <t>弘前市大字小比内五丁目2-7</t>
  </si>
  <si>
    <t>弘前市大字南大町一丁目8-2</t>
  </si>
  <si>
    <t>弘前市大字高田一丁目13-5</t>
  </si>
  <si>
    <t>弘前市大字寒沢町18-2</t>
  </si>
  <si>
    <t>弘前市大字大沢字梨子平45</t>
  </si>
  <si>
    <t>弘前市大字青女子字桜苅490-6</t>
  </si>
  <si>
    <t>弘前市大字藤代一丁目12-5</t>
  </si>
  <si>
    <t>弘前市大字堀越字柳元293</t>
  </si>
  <si>
    <t>弘前市大字外崎三丁目1-10</t>
  </si>
  <si>
    <t>弘前市大字大森字勝山278-7</t>
  </si>
  <si>
    <t>弘前市大字早稲田一丁目7-2</t>
  </si>
  <si>
    <t>弘前市大字賀田二丁目７－２</t>
  </si>
  <si>
    <t>八戸市根城三丁目5-21</t>
  </si>
  <si>
    <t>八戸市南郷大字市野沢字イキレ窪4-1</t>
  </si>
  <si>
    <t>八戸市大字湊町字中道48-5</t>
  </si>
  <si>
    <t>八戸市吹上二丁目11-27</t>
  </si>
  <si>
    <t>八戸市江陽一丁目16-3</t>
  </si>
  <si>
    <t>八戸市旭ケ丘五丁目1-40</t>
  </si>
  <si>
    <t>八戸市大字八幡字上ミ沢26-6</t>
  </si>
  <si>
    <t>八戸市長者一丁目6-59</t>
  </si>
  <si>
    <t>八戸市多賀台三丁目11-1</t>
  </si>
  <si>
    <t>八戸市大字田面木字赤坂17-1</t>
  </si>
  <si>
    <t>八戸市大字新井田字坂10-6</t>
  </si>
  <si>
    <t>八戸市大字糠塚字鶉久保26-50</t>
  </si>
  <si>
    <t>八戸市吹上一丁目4-4</t>
  </si>
  <si>
    <t>八戸市大字糠塚字平中22-16</t>
  </si>
  <si>
    <t>八戸市大字市川町字古館31-1</t>
  </si>
  <si>
    <t>八戸市白銀四丁目12-11</t>
  </si>
  <si>
    <t>八戸市大字鮫町字山四郎蒔目1-3</t>
  </si>
  <si>
    <t>八戸市是川二丁目15-1</t>
  </si>
  <si>
    <t>八戸市吹上六丁目5-36</t>
  </si>
  <si>
    <t>八戸市大字田面木字上田面木55-3</t>
  </si>
  <si>
    <t>八戸市大字新井田字門前1-2</t>
  </si>
  <si>
    <t>八戸市大字糠塚字下屋敷6-3</t>
  </si>
  <si>
    <t>八戸市岬台二丁目9-2</t>
  </si>
  <si>
    <t>八戸市大字小中野六丁目23-52</t>
  </si>
  <si>
    <t>八戸市大字白銀町字南ヶ丘5-3</t>
  </si>
  <si>
    <t>八戸市湊高台一丁目16-4</t>
  </si>
  <si>
    <t>八戸市大字大久保字夏川戸3-1</t>
  </si>
  <si>
    <t>黒石市追子野木二丁目181-1</t>
  </si>
  <si>
    <t>黒石市大字上十川字大野一番8-5</t>
  </si>
  <si>
    <t>黒石市西ヶ丘63</t>
  </si>
  <si>
    <t>黒石市大字内町21-3</t>
  </si>
  <si>
    <t>黒石市大字花巻字長坂南4-3</t>
  </si>
  <si>
    <t>黒石市大字浅瀬石字村上214-2</t>
  </si>
  <si>
    <t>黒石市大字小屋敷字宮岸20-5</t>
  </si>
  <si>
    <t>黒石市大字三島字宮元93</t>
  </si>
  <si>
    <t>黒石市大字乙徳兵衛町59</t>
  </si>
  <si>
    <t>黒石市角田65-2</t>
  </si>
  <si>
    <t>黒石市作場町88-2</t>
  </si>
  <si>
    <t>黒石市あけぼの町95</t>
  </si>
  <si>
    <t>黒石市末広67-11</t>
  </si>
  <si>
    <t>黒石市北美町三丁目68-6</t>
  </si>
  <si>
    <t>五所川原市相内258-1</t>
  </si>
  <si>
    <t>五所川原市大字飯詰字石田172</t>
  </si>
  <si>
    <t>五所川原市大字鶴ヶ岡字川袋26</t>
  </si>
  <si>
    <t>五所川原市大字藻川字川袋281-58</t>
  </si>
  <si>
    <t>五所川原市大字川山字千本29-2</t>
  </si>
  <si>
    <t>五所川原市大字鎌谷町510-16</t>
  </si>
  <si>
    <t>五所川原市大字梅田字福浦144-5</t>
  </si>
  <si>
    <t>五所川原市若葉町二丁目1-8</t>
  </si>
  <si>
    <t>十和田市西二十二番町28-15</t>
  </si>
  <si>
    <t>十和田市大字奥瀬字中平211</t>
  </si>
  <si>
    <t>十和田市大字八斗沢字家の下465</t>
  </si>
  <si>
    <t>十和田市穂並町4-60</t>
  </si>
  <si>
    <t>十和田市東六番町1-24</t>
  </si>
  <si>
    <t>十和田市元町西三丁目11-18</t>
  </si>
  <si>
    <t>十和田市西十四番町50-18</t>
  </si>
  <si>
    <t>十和田市東三番町9-71</t>
  </si>
  <si>
    <t>十和田市大字洞内字沼田野162</t>
  </si>
  <si>
    <t>十和田市西二十三番町1-33</t>
  </si>
  <si>
    <t>十和田市大字深持字佐々木平234-1</t>
  </si>
  <si>
    <t>十和田市西一番町5-51</t>
  </si>
  <si>
    <t>十和田市大字赤沼字下平263-359</t>
  </si>
  <si>
    <t>十和田市大字相坂字小林130-6</t>
  </si>
  <si>
    <t>十和田市東一番町10-18</t>
  </si>
  <si>
    <t>十和田市東十五番町53-32</t>
  </si>
  <si>
    <t>三沢市桜町三丁目1-5</t>
  </si>
  <si>
    <t>三沢市大津二丁目12-366</t>
  </si>
  <si>
    <t>三沢市三川目三丁目145-105</t>
  </si>
  <si>
    <t>三沢市淋代三丁目43-7</t>
  </si>
  <si>
    <t>三沢市六川目二丁目101-1005</t>
  </si>
  <si>
    <t>三沢市古間木山80-2</t>
  </si>
  <si>
    <t>三沢市鹿中二丁目145-478</t>
  </si>
  <si>
    <t>三沢市東町一丁目9-21</t>
  </si>
  <si>
    <t>三沢市春日台一丁目124-2</t>
  </si>
  <si>
    <t>三沢市前平二丁目5-2</t>
  </si>
  <si>
    <t>三沢市幸町一丁目2-21</t>
  </si>
  <si>
    <t>三沢市松園町二丁目21-9</t>
  </si>
  <si>
    <t>三沢市美野原一丁目7-16</t>
  </si>
  <si>
    <t>むつ市柳町一丁目9-13</t>
  </si>
  <si>
    <t>むつ市脇野沢本村65</t>
  </si>
  <si>
    <t>むつ市大畑町観音堂11-3</t>
  </si>
  <si>
    <t>むつ市川内町休所42-185</t>
  </si>
  <si>
    <t>むつ市大字奥内字近川8</t>
  </si>
  <si>
    <t>むつ市南町9-36</t>
  </si>
  <si>
    <t>むつ市大字関根字前浜8-2</t>
  </si>
  <si>
    <t>むつ市下北町6-22</t>
  </si>
  <si>
    <t>むつ市旭町1-30</t>
  </si>
  <si>
    <t>むつ市大平町39-6</t>
  </si>
  <si>
    <t>むつ市小川町一丁目15-13</t>
  </si>
  <si>
    <t>むつ市新町４０－４</t>
  </si>
  <si>
    <t>つがる市木造柴田玉作8-8</t>
  </si>
  <si>
    <t>つがる市木造川除栄盛87-3</t>
  </si>
  <si>
    <t>つがる市森田町森田月見野12-5</t>
  </si>
  <si>
    <t>つがる市柏桑野木田浅井45-1</t>
  </si>
  <si>
    <t>つがる市稲垣町繁田母衣掛27-19</t>
  </si>
  <si>
    <t>つがる市木造館岡上稲元21</t>
  </si>
  <si>
    <t>つがる市木造大畑朽葉77</t>
  </si>
  <si>
    <t>つがる市木造菰槌千代森35-4</t>
  </si>
  <si>
    <t>つがる市木造浮巣31-5</t>
  </si>
  <si>
    <t>つがる市稲垣町豊川初瀬62-6</t>
  </si>
  <si>
    <t>平川市南田中北原58-86</t>
  </si>
  <si>
    <t>平川市本町平野45-1</t>
  </si>
  <si>
    <t>平川市大坊前田137-2</t>
  </si>
  <si>
    <t>平川市苗生松下東田161-2</t>
  </si>
  <si>
    <t>平川市町居西田199-4</t>
  </si>
  <si>
    <t>平川市新館東山102-2</t>
  </si>
  <si>
    <t>平川市柏木町東田65-2</t>
  </si>
  <si>
    <t>東津軽郡平内町大字口広字川向口広沢11-4</t>
  </si>
  <si>
    <t>東津軽郡平内町大字清水川字和山71-2</t>
  </si>
  <si>
    <t>東津軽郡平内町大字小湊字前萢13-11</t>
  </si>
  <si>
    <t>東津軽郡平内町大字藤沢字人形坂25-1</t>
  </si>
  <si>
    <t>東津軽郡平内町大字山口字山口82-2</t>
  </si>
  <si>
    <t>東津軽郡今別町大字今別字中沢165-1</t>
  </si>
  <si>
    <t>西津軽郡鰺ヶ沢町大字建石町字島田124-3</t>
  </si>
  <si>
    <t>西津軽郡鰺ヶ沢町大字館前町字後口田28-4</t>
  </si>
  <si>
    <t>西津軽郡深浦町大字追良瀬字塩見山平195-1</t>
  </si>
  <si>
    <t>西津軽郡深浦町大字風合瀬字上砂子川158-7</t>
  </si>
  <si>
    <t>西津軽郡深浦町大字北金ヶ沢字塩見形30-9</t>
  </si>
  <si>
    <t>西津軽郡深浦町大字横磯字下岡崎89-5</t>
  </si>
  <si>
    <t>西津軽郡深浦町大字深浦字中沢3-1</t>
  </si>
  <si>
    <t>西津軽郡深浦町大字正道尻字小磯110-23</t>
  </si>
  <si>
    <t>中津軽郡西目屋村大字田代字稲元119-2</t>
  </si>
  <si>
    <t>南津軽郡藤崎町大字藤崎字中村井10-2</t>
  </si>
  <si>
    <t>南津軽郡藤崎町大字西中野目字池田111-2</t>
  </si>
  <si>
    <t>南津軽郡藤崎町大字矢沢字福富63-5</t>
  </si>
  <si>
    <t>南津軽郡藤崎町大字藤崎字若松31-2</t>
  </si>
  <si>
    <t>南津軽郡藤崎町大字水木字浅田111-2</t>
  </si>
  <si>
    <t>南津軽郡大鰐町大字虹貝字清川151-3</t>
  </si>
  <si>
    <t>南津軽郡大鰐町大字蔵館字山下55</t>
  </si>
  <si>
    <t>南津軽郡田舎館村大字堂野前字西田37-2</t>
  </si>
  <si>
    <t>南津軽郡田舎館村大字川部字上船橋52-8</t>
  </si>
  <si>
    <t>南津軽郡田舎館村大字畑中字藤本17</t>
  </si>
  <si>
    <t>北津軽郡板柳町大字灰沼字東1-6</t>
  </si>
  <si>
    <t>北津軽郡板柳町大字大俵字富永50-1</t>
  </si>
  <si>
    <t>北津軽郡板柳町大字赤田字松下1-4</t>
  </si>
  <si>
    <t>北津軽郡鶴田町大字横萢字森口13-10</t>
  </si>
  <si>
    <t>北津軽郡鶴田町大字鶴田字早瀬60-4</t>
  </si>
  <si>
    <t>北津軽郡鶴田町大字廻堰字下桂井26-5</t>
  </si>
  <si>
    <t>北津軽郡鶴田町大字胡桃館字蓮沼221</t>
  </si>
  <si>
    <t>上北郡野辺地町字観音林前田8-4</t>
  </si>
  <si>
    <t>上北郡野辺地町字荒田ノ沢1-2</t>
  </si>
  <si>
    <t>上北郡六戸町大字犬落瀬字下久保174-1244</t>
  </si>
  <si>
    <t>上北郡六戸町小松ヶ丘四丁目77-1636</t>
  </si>
  <si>
    <t>上北郡横浜町字上イタヤノ木93-18</t>
  </si>
  <si>
    <t>上北郡横浜町字三保野4-2</t>
  </si>
  <si>
    <t>上北郡東北町字乙供31</t>
  </si>
  <si>
    <t>上北郡東北町旭南三丁目407-2</t>
  </si>
  <si>
    <t>上北郡東北町上北北二丁目33-113</t>
  </si>
  <si>
    <t>上北郡東北町大字大浦字鳥谷ヶ崎32-9</t>
  </si>
  <si>
    <t>上北郡東北町大字大浦字舘野2-1</t>
  </si>
  <si>
    <t>上北郡おいらせ町二川目三丁目53-2</t>
  </si>
  <si>
    <t>上北郡おいらせ町一川目二丁目65-278</t>
  </si>
  <si>
    <t>上北郡おいらせ町字後田23-3</t>
  </si>
  <si>
    <t>上北郡おいらせ町深沢二丁目11-5</t>
  </si>
  <si>
    <t>上北郡おいらせ町新田57</t>
  </si>
  <si>
    <t>上北郡おいらせ町立蛇78-5</t>
  </si>
  <si>
    <t>上北郡おいらせ町中谷地13</t>
  </si>
  <si>
    <t>上北郡おいらせ町三本木74-28</t>
  </si>
  <si>
    <t>上北郡おいらせ町菜飯53-1</t>
  </si>
  <si>
    <t>上北郡おいらせ町字瓢165-32</t>
  </si>
  <si>
    <t>上北郡おいらせ町緑ヶ丘二丁目50-1161</t>
  </si>
  <si>
    <t>上北郡おいらせ町鶉久保山117-875</t>
  </si>
  <si>
    <t>下北郡大間町大字大間字大間平20-38</t>
  </si>
  <si>
    <t>下北郡大間町大字大間字奥戸道17-6</t>
  </si>
  <si>
    <t>下北郡佐井村大字佐井字古佐井川目4</t>
  </si>
  <si>
    <t>三戸郡三戸町大字同心町字古間木平14-2</t>
  </si>
  <si>
    <t>三戸郡三戸町大字川守田字落合62-2</t>
  </si>
  <si>
    <t>三戸郡五戸町字市川道十文字3-2</t>
  </si>
  <si>
    <t>三戸郡階上町大字道仏字向17-3</t>
  </si>
  <si>
    <t>0172-62-4136</t>
  </si>
  <si>
    <t>0172-62-3057</t>
  </si>
  <si>
    <t>0172-62-3022</t>
  </si>
  <si>
    <t>0172-62-4036</t>
  </si>
  <si>
    <t>0172-62-4134</t>
  </si>
  <si>
    <t>0172-62-5100</t>
  </si>
  <si>
    <t>0172-62-6994</t>
  </si>
  <si>
    <t>0172-62-7660</t>
  </si>
  <si>
    <t>0172-62-7350</t>
  </si>
  <si>
    <t>0175-63-4056</t>
  </si>
  <si>
    <t>0176-56-4011</t>
  </si>
  <si>
    <t>0176-56-2178</t>
  </si>
  <si>
    <t>0176-56-2401</t>
  </si>
  <si>
    <t>0176-56-2291</t>
  </si>
  <si>
    <t>0176-56-3535</t>
  </si>
  <si>
    <t>017-743-6838</t>
  </si>
  <si>
    <t>017-738-2622</t>
  </si>
  <si>
    <t>017-734-3980</t>
  </si>
  <si>
    <t>017-766-1307</t>
  </si>
  <si>
    <t>017-738-2359</t>
  </si>
  <si>
    <t>017-752-8250</t>
  </si>
  <si>
    <t>017-781-0881</t>
  </si>
  <si>
    <t>017-781-0400</t>
  </si>
  <si>
    <t>017-743-1555</t>
  </si>
  <si>
    <t>017-776-4826</t>
  </si>
  <si>
    <t>017-722-3316</t>
  </si>
  <si>
    <t>017-766-5092</t>
  </si>
  <si>
    <t>017-788-0756</t>
  </si>
  <si>
    <t>017-777-2976</t>
  </si>
  <si>
    <t>017-734-3032</t>
  </si>
  <si>
    <t>017-766-1272</t>
  </si>
  <si>
    <t>017-766-1442</t>
  </si>
  <si>
    <t>017-742-3969</t>
  </si>
  <si>
    <t>017-788-0474</t>
  </si>
  <si>
    <t>017-743-2111</t>
  </si>
  <si>
    <t>017-781-1219</t>
  </si>
  <si>
    <t>017-736-4201</t>
  </si>
  <si>
    <t>017-739-3641</t>
  </si>
  <si>
    <t>017-754-2419</t>
  </si>
  <si>
    <t>017-776-3544</t>
  </si>
  <si>
    <t>017-781-4918</t>
  </si>
  <si>
    <t>017-736-5735</t>
  </si>
  <si>
    <t>017-781-7116</t>
  </si>
  <si>
    <t>017-726-0678</t>
  </si>
  <si>
    <t>017-734-3081</t>
  </si>
  <si>
    <t>017-738-2111</t>
  </si>
  <si>
    <t>017-741-7722</t>
  </si>
  <si>
    <t>017-738-5054</t>
  </si>
  <si>
    <t>017-741-5378</t>
  </si>
  <si>
    <t>017-741-5888</t>
  </si>
  <si>
    <t>017-766-1041</t>
  </si>
  <si>
    <t>017-742-6939</t>
  </si>
  <si>
    <t>017-743-3287</t>
  </si>
  <si>
    <t>017-788-5322</t>
  </si>
  <si>
    <t>017-739-7241</t>
  </si>
  <si>
    <t>017-782-4010</t>
  </si>
  <si>
    <t>017-766-0411</t>
  </si>
  <si>
    <t>017-736-7477</t>
  </si>
  <si>
    <t>017-738-7971</t>
  </si>
  <si>
    <t>017-774-7225</t>
  </si>
  <si>
    <t>017-738-7585</t>
  </si>
  <si>
    <t>017-739-8489</t>
  </si>
  <si>
    <t>017-738-3589</t>
  </si>
  <si>
    <t>017-739-7871</t>
  </si>
  <si>
    <t>017-774-5800</t>
  </si>
  <si>
    <t>017-743-4700</t>
  </si>
  <si>
    <t>017-788-0874</t>
  </si>
  <si>
    <t>017-788-3441</t>
  </si>
  <si>
    <t>017-736-2238</t>
  </si>
  <si>
    <t>017-739-4924</t>
  </si>
  <si>
    <t>017-735-2567</t>
  </si>
  <si>
    <t>017-741-0753</t>
  </si>
  <si>
    <t>0172-32-6994</t>
  </si>
  <si>
    <t>0172-92-3300</t>
  </si>
  <si>
    <t>0172-32-4474</t>
  </si>
  <si>
    <t>0172-32-0510</t>
  </si>
  <si>
    <t>0172-32-5786</t>
  </si>
  <si>
    <t>0172-32-0511</t>
  </si>
  <si>
    <t>0172-86-2215</t>
  </si>
  <si>
    <t>0172-27-9623</t>
  </si>
  <si>
    <t>0172-33-2670</t>
  </si>
  <si>
    <t>0172-33-1207</t>
  </si>
  <si>
    <t>0172-33-1206</t>
  </si>
  <si>
    <t>0172-34-5232</t>
  </si>
  <si>
    <t>0172-87-3942</t>
  </si>
  <si>
    <t>0172-86-2013</t>
  </si>
  <si>
    <t>0172-34-1151</t>
  </si>
  <si>
    <t>0172-27-3168</t>
  </si>
  <si>
    <t>0172-34-2444</t>
  </si>
  <si>
    <t>0172-32-6447</t>
  </si>
  <si>
    <t>0172-88-2204</t>
  </si>
  <si>
    <t>0172-88-2114</t>
  </si>
  <si>
    <t>0172-34-1134</t>
  </si>
  <si>
    <t>0172-34-8935</t>
  </si>
  <si>
    <t>0172-36-3711</t>
  </si>
  <si>
    <t>0172-27-1315</t>
  </si>
  <si>
    <t>0172-87-0007</t>
  </si>
  <si>
    <t>0172-27-2013</t>
  </si>
  <si>
    <t>0172-95-2092</t>
  </si>
  <si>
    <t>0172-32-4120</t>
  </si>
  <si>
    <t>0172-88-1852</t>
  </si>
  <si>
    <t>0172-98-2601</t>
  </si>
  <si>
    <t>0172-95-3768</t>
  </si>
  <si>
    <t>0172-87-4776</t>
  </si>
  <si>
    <t>0172-27-1138</t>
  </si>
  <si>
    <t>0172-27-2087</t>
  </si>
  <si>
    <t>0172-35-7221</t>
  </si>
  <si>
    <t>0172-27-1560</t>
  </si>
  <si>
    <t>0172-34-4151</t>
  </si>
  <si>
    <t>0172-35-4900</t>
  </si>
  <si>
    <t>0172-92-2521</t>
  </si>
  <si>
    <t>0172-73-3570</t>
  </si>
  <si>
    <t>0172-36-7056</t>
  </si>
  <si>
    <t>0172-26-0228</t>
  </si>
  <si>
    <t>0172-27-8876</t>
  </si>
  <si>
    <t>0172-93-2200</t>
  </si>
  <si>
    <t>0172-29-2580</t>
  </si>
  <si>
    <t>0172-84-3103</t>
  </si>
  <si>
    <t>0172-82-3037</t>
  </si>
  <si>
    <t>0178-22-6688</t>
  </si>
  <si>
    <t>0178-82-2074</t>
  </si>
  <si>
    <t>0178-33-0905</t>
  </si>
  <si>
    <t>0178-22-4587</t>
  </si>
  <si>
    <t>0178-43-8745</t>
  </si>
  <si>
    <t>0178-25-5568</t>
  </si>
  <si>
    <t>0178-27-3529</t>
  </si>
  <si>
    <t>0178-46-1357</t>
  </si>
  <si>
    <t>0178-52-3465</t>
  </si>
  <si>
    <t>0178-27-3310</t>
  </si>
  <si>
    <t>0178-25-3214</t>
  </si>
  <si>
    <t>0178-27-3420</t>
  </si>
  <si>
    <t>0178-22-0884</t>
  </si>
  <si>
    <t>0178-24-4418</t>
  </si>
  <si>
    <t>0178-22-2216</t>
  </si>
  <si>
    <t>0178-52-2424</t>
  </si>
  <si>
    <t>0178-33-4728</t>
  </si>
  <si>
    <t>0178-33-0553</t>
  </si>
  <si>
    <t>0178-96-4082</t>
  </si>
  <si>
    <t>0178-96-1428</t>
  </si>
  <si>
    <t>0178-27-1315</t>
  </si>
  <si>
    <t>0178-25-0183</t>
  </si>
  <si>
    <t>0178-44-6440</t>
  </si>
  <si>
    <t>0178-33-1080</t>
  </si>
  <si>
    <t>0178-45-5231</t>
  </si>
  <si>
    <t>0178-31-6051</t>
  </si>
  <si>
    <t>0178-33-5279</t>
  </si>
  <si>
    <t>0178-33-7724</t>
  </si>
  <si>
    <t>0172-52-3890</t>
  </si>
  <si>
    <t>0172-52-4320</t>
  </si>
  <si>
    <t>0172-52-2758</t>
  </si>
  <si>
    <t>0172-52-3389</t>
  </si>
  <si>
    <t>0172-52-3200</t>
  </si>
  <si>
    <t>0172-52-5430</t>
  </si>
  <si>
    <t>0172-52-4349</t>
  </si>
  <si>
    <t>0172-52-2170</t>
  </si>
  <si>
    <t>0172-52-5433</t>
  </si>
  <si>
    <t>0172-52-5189</t>
  </si>
  <si>
    <t>0172-52-8201</t>
  </si>
  <si>
    <t>0172-53-1992</t>
  </si>
  <si>
    <t>0172-53-3715</t>
  </si>
  <si>
    <t>0172-53-5011</t>
  </si>
  <si>
    <t>0173-62-3163</t>
  </si>
  <si>
    <t>0173-37-3788</t>
  </si>
  <si>
    <t>0173-36-2411</t>
  </si>
  <si>
    <t>0173-36-2610</t>
  </si>
  <si>
    <t>0173-36-2611</t>
  </si>
  <si>
    <t>0173-29-2531</t>
  </si>
  <si>
    <t>0173-35-1181</t>
  </si>
  <si>
    <t>0173-28-3251</t>
  </si>
  <si>
    <t>0173-35-1005</t>
  </si>
  <si>
    <t>0173-37-3030</t>
  </si>
  <si>
    <t>0176-23-3644</t>
  </si>
  <si>
    <t>0176-23-4369</t>
  </si>
  <si>
    <t>0176-70-3061</t>
  </si>
  <si>
    <t>0176-27-3466</t>
  </si>
  <si>
    <t>0176-23-3446</t>
  </si>
  <si>
    <t>0176-23-3098</t>
  </si>
  <si>
    <t>0176-23-2997</t>
  </si>
  <si>
    <t>0176-23-3829</t>
  </si>
  <si>
    <t>0176-23-4514</t>
  </si>
  <si>
    <t>0176-23-4792</t>
  </si>
  <si>
    <t>0176-23-3363</t>
  </si>
  <si>
    <t>0176-27-2508</t>
  </si>
  <si>
    <t>0176-22-1903</t>
  </si>
  <si>
    <t>0176-22-1456</t>
  </si>
  <si>
    <t>0176-21-4703</t>
  </si>
  <si>
    <t>0176-22-0141</t>
  </si>
  <si>
    <t>0176-22-6206</t>
  </si>
  <si>
    <t>0176-22-2590</t>
  </si>
  <si>
    <t>0176-24-3088</t>
  </si>
  <si>
    <t>0176-25-1294</t>
  </si>
  <si>
    <t>0176-53-2407</t>
  </si>
  <si>
    <t>0176-54-3140</t>
  </si>
  <si>
    <t>0176-54-3813</t>
  </si>
  <si>
    <t>0176-54-2648</t>
  </si>
  <si>
    <t>0176-59-3040</t>
  </si>
  <si>
    <t>0176-53-2515</t>
  </si>
  <si>
    <t>0176-54-3784</t>
  </si>
  <si>
    <t>0176-53-4062</t>
  </si>
  <si>
    <t>0176-53-2874</t>
  </si>
  <si>
    <t>0176-54-3022</t>
  </si>
  <si>
    <t>0176-53-4544</t>
  </si>
  <si>
    <t>0176-53-3594</t>
  </si>
  <si>
    <t>0176-53-7000</t>
  </si>
  <si>
    <t>0175-22-1655</t>
  </si>
  <si>
    <t>0175-44-2014</t>
  </si>
  <si>
    <t>0175-34-2333</t>
  </si>
  <si>
    <t>0175-42-2216</t>
  </si>
  <si>
    <t>0175-26-2117</t>
  </si>
  <si>
    <t>0175-22-6500</t>
  </si>
  <si>
    <t>0175-25-2955</t>
  </si>
  <si>
    <t>0175-22-3703</t>
  </si>
  <si>
    <t>0175-24-4845</t>
  </si>
  <si>
    <t>0175-24-2294</t>
  </si>
  <si>
    <t>0175-22-1689</t>
  </si>
  <si>
    <t>0175-34-5100</t>
  </si>
  <si>
    <t>0175-23-5252</t>
  </si>
  <si>
    <t>0173-42-3243</t>
  </si>
  <si>
    <t>0173-42-3139</t>
  </si>
  <si>
    <t>0173-26-3032</t>
  </si>
  <si>
    <t>0173-25-2062</t>
  </si>
  <si>
    <t>0173-35-1025</t>
  </si>
  <si>
    <t>0173-46-2250</t>
  </si>
  <si>
    <t>0173-45-3520</t>
  </si>
  <si>
    <t>0173-42-1228</t>
  </si>
  <si>
    <t>0173-45-3855</t>
  </si>
  <si>
    <t>0173-42-6200</t>
  </si>
  <si>
    <t>0173-46-2679</t>
  </si>
  <si>
    <t>0172-57-3431</t>
  </si>
  <si>
    <t>0172-44-3078</t>
  </si>
  <si>
    <t>0172-44-3120</t>
  </si>
  <si>
    <t>0172-44-3168</t>
  </si>
  <si>
    <t>0172-44-3174</t>
  </si>
  <si>
    <t>0172-44-8222</t>
  </si>
  <si>
    <t>0172-44-8181</t>
  </si>
  <si>
    <t>0172-44-2624</t>
  </si>
  <si>
    <t>0172-45-2001</t>
  </si>
  <si>
    <t>017-756-2880</t>
  </si>
  <si>
    <t>017-756-2109</t>
  </si>
  <si>
    <t>017-755-2653</t>
  </si>
  <si>
    <t>017-755-3748</t>
  </si>
  <si>
    <t>017-755-3063</t>
  </si>
  <si>
    <t>0174-35-2128</t>
  </si>
  <si>
    <t>0173-72-2704</t>
  </si>
  <si>
    <t>0173-72-1246</t>
  </si>
  <si>
    <t>0173-79-2530</t>
  </si>
  <si>
    <t>0173-74-3951</t>
  </si>
  <si>
    <t>0173-76-3034</t>
  </si>
  <si>
    <t>0173-76-2279</t>
  </si>
  <si>
    <t>0173-74-3431</t>
  </si>
  <si>
    <t>0173-74-2737</t>
  </si>
  <si>
    <t>0173-77-2824</t>
  </si>
  <si>
    <t>0172-75-3305</t>
  </si>
  <si>
    <t>0172-75-3239</t>
  </si>
  <si>
    <t>0172-75-3133</t>
  </si>
  <si>
    <t>0172-75-5238</t>
  </si>
  <si>
    <t>0172-65-3159</t>
  </si>
  <si>
    <t>0172-65-3125</t>
  </si>
  <si>
    <t>0172-48-2285</t>
  </si>
  <si>
    <t>0172-48-3805</t>
  </si>
  <si>
    <t>0172-58-2222</t>
  </si>
  <si>
    <t>0172-58-2254</t>
  </si>
  <si>
    <t>0172-58-2100</t>
  </si>
  <si>
    <t>0172-72-1530</t>
  </si>
  <si>
    <t>0172-77-2501</t>
  </si>
  <si>
    <t>0172-73-2683</t>
  </si>
  <si>
    <t>0172-73-5570</t>
  </si>
  <si>
    <t>0173-28-2317</t>
  </si>
  <si>
    <t>0173-22-5847</t>
  </si>
  <si>
    <t>0173-22-5715</t>
  </si>
  <si>
    <t>0173-22-5325</t>
  </si>
  <si>
    <t>0175-64-4338</t>
  </si>
  <si>
    <t>0175-64-2859</t>
  </si>
  <si>
    <t>0175-64-4302</t>
  </si>
  <si>
    <t>0176-62-3223</t>
  </si>
  <si>
    <t>0176-55-2005</t>
  </si>
  <si>
    <t>0176-58-5725</t>
  </si>
  <si>
    <t>0176-78-2075</t>
  </si>
  <si>
    <t>0175-74-2233</t>
  </si>
  <si>
    <t>0175-75-2112</t>
  </si>
  <si>
    <t>0178-53-2041</t>
  </si>
  <si>
    <t>0178-52-3864</t>
  </si>
  <si>
    <t>0178-52-2206</t>
  </si>
  <si>
    <t>0178-52-3756</t>
  </si>
  <si>
    <t>0178-52-4133</t>
  </si>
  <si>
    <t>0178-56-2254</t>
  </si>
  <si>
    <t>0178-56-2532</t>
  </si>
  <si>
    <t>0178-56-2008</t>
  </si>
  <si>
    <t>0178-56-4015</t>
  </si>
  <si>
    <t>0178-56-4051</t>
  </si>
  <si>
    <t>0175-37-3936</t>
  </si>
  <si>
    <t>0175-37-2209</t>
  </si>
  <si>
    <t>0175-35-2040</t>
  </si>
  <si>
    <t>0175-38-2919</t>
  </si>
  <si>
    <t>0179-22-2413</t>
  </si>
  <si>
    <t>0179-22-1515</t>
  </si>
  <si>
    <t>0178-62-3224</t>
  </si>
  <si>
    <t>0178-89-2210</t>
  </si>
  <si>
    <t>おきだて保育園</t>
    <rPh sb="4" eb="5">
      <t>ホ</t>
    </rPh>
    <rPh sb="5" eb="6">
      <t>イク</t>
    </rPh>
    <rPh sb="6" eb="7">
      <t>エン</t>
    </rPh>
    <phoneticPr fontId="4"/>
  </si>
  <si>
    <t>青森双葉保育園</t>
    <rPh sb="4" eb="7">
      <t>ホイクエン</t>
    </rPh>
    <phoneticPr fontId="4"/>
  </si>
  <si>
    <t>しあわせ保育園</t>
    <rPh sb="4" eb="7">
      <t>ホイクエン</t>
    </rPh>
    <phoneticPr fontId="4"/>
  </si>
  <si>
    <t>ひなづる保育園</t>
    <rPh sb="4" eb="7">
      <t>ホイクエン</t>
    </rPh>
    <phoneticPr fontId="4"/>
  </si>
  <si>
    <t>しらかば保育園</t>
    <rPh sb="4" eb="7">
      <t>ホイクエン</t>
    </rPh>
    <phoneticPr fontId="4"/>
  </si>
  <si>
    <t>青森聖星保育園</t>
    <rPh sb="4" eb="7">
      <t>ホイクエン</t>
    </rPh>
    <phoneticPr fontId="4"/>
  </si>
  <si>
    <t>サムエル保育園</t>
    <rPh sb="4" eb="7">
      <t>ホイクエン</t>
    </rPh>
    <phoneticPr fontId="4"/>
  </si>
  <si>
    <t>なかよし保育園</t>
    <rPh sb="4" eb="7">
      <t>ホイクエン</t>
    </rPh>
    <phoneticPr fontId="4"/>
  </si>
  <si>
    <t>ひまわり保育園</t>
    <rPh sb="4" eb="7">
      <t>ホイクエン</t>
    </rPh>
    <phoneticPr fontId="4"/>
  </si>
  <si>
    <t>くによし保育園</t>
    <rPh sb="4" eb="7">
      <t>ホイクエン</t>
    </rPh>
    <phoneticPr fontId="4"/>
  </si>
  <si>
    <t>こひつじ保育園</t>
    <rPh sb="4" eb="7">
      <t>ホイクエン</t>
    </rPh>
    <phoneticPr fontId="4"/>
  </si>
  <si>
    <t>たいなか保育園</t>
    <rPh sb="4" eb="7">
      <t>ホイクエン</t>
    </rPh>
    <phoneticPr fontId="4"/>
  </si>
  <si>
    <t>うぐいす保育園</t>
    <rPh sb="4" eb="7">
      <t>ホイクエン</t>
    </rPh>
    <phoneticPr fontId="4"/>
  </si>
  <si>
    <t>黒石若葉保育園</t>
    <rPh sb="4" eb="7">
      <t>ホイクエン</t>
    </rPh>
    <phoneticPr fontId="4"/>
  </si>
  <si>
    <t>白菊かねざき保育園</t>
    <rPh sb="0" eb="2">
      <t>シラギク</t>
    </rPh>
    <rPh sb="6" eb="9">
      <t>ホイクエン</t>
    </rPh>
    <phoneticPr fontId="4"/>
  </si>
  <si>
    <t>とわだこ中央保育園</t>
    <rPh sb="4" eb="6">
      <t>チュウオウ</t>
    </rPh>
    <rPh sb="6" eb="9">
      <t>ホ</t>
    </rPh>
    <phoneticPr fontId="4"/>
  </si>
  <si>
    <t>第二白菊保育園</t>
    <rPh sb="4" eb="7">
      <t>ホイクエン</t>
    </rPh>
    <phoneticPr fontId="4"/>
  </si>
  <si>
    <t>第二友愛保育園</t>
    <rPh sb="4" eb="7">
      <t>ホイクエン</t>
    </rPh>
    <phoneticPr fontId="4"/>
  </si>
  <si>
    <t>第三友愛保育園</t>
    <rPh sb="4" eb="7">
      <t>ホイクエン</t>
    </rPh>
    <phoneticPr fontId="4"/>
  </si>
  <si>
    <t>第四白菊保育園</t>
    <rPh sb="4" eb="7">
      <t>ホイクエン</t>
    </rPh>
    <phoneticPr fontId="4"/>
  </si>
  <si>
    <t>第五白菊保育園</t>
    <rPh sb="4" eb="7">
      <t>ホイクエン</t>
    </rPh>
    <phoneticPr fontId="4"/>
  </si>
  <si>
    <t>すずらん保育園</t>
    <rPh sb="4" eb="7">
      <t>ホイクエン</t>
    </rPh>
    <phoneticPr fontId="4"/>
  </si>
  <si>
    <t>三沢市立中央保育所</t>
    <rPh sb="4" eb="6">
      <t>チュウオウ</t>
    </rPh>
    <rPh sb="6" eb="9">
      <t>ホイクショ</t>
    </rPh>
    <phoneticPr fontId="4"/>
  </si>
  <si>
    <t>三沢乳児保育所</t>
    <rPh sb="4" eb="7">
      <t>ホイクショ</t>
    </rPh>
    <phoneticPr fontId="4"/>
  </si>
  <si>
    <t>あすなろ保育園</t>
    <rPh sb="4" eb="7">
      <t>ホイクエン</t>
    </rPh>
    <phoneticPr fontId="4"/>
  </si>
  <si>
    <t>ゆきのこ保育園</t>
    <rPh sb="4" eb="7">
      <t>ホイクエン</t>
    </rPh>
    <phoneticPr fontId="4"/>
  </si>
  <si>
    <t>小川町第二白百合保育園</t>
    <rPh sb="0" eb="3">
      <t>オガワチョウ</t>
    </rPh>
    <rPh sb="3" eb="5">
      <t>ダイニ</t>
    </rPh>
    <rPh sb="5" eb="8">
      <t>シラユリ</t>
    </rPh>
    <rPh sb="8" eb="11">
      <t>ホ</t>
    </rPh>
    <phoneticPr fontId="4"/>
  </si>
  <si>
    <t>0176-53-8670</t>
    <phoneticPr fontId="3"/>
  </si>
  <si>
    <t>0176-51-1147</t>
    <phoneticPr fontId="3"/>
  </si>
  <si>
    <t>施設種別</t>
    <rPh sb="0" eb="2">
      <t>シセツ</t>
    </rPh>
    <rPh sb="2" eb="4">
      <t>シュベツ</t>
    </rPh>
    <phoneticPr fontId="3"/>
  </si>
  <si>
    <t>保育所</t>
    <rPh sb="0" eb="2">
      <t>ホイク</t>
    </rPh>
    <rPh sb="2" eb="3">
      <t>ショ</t>
    </rPh>
    <phoneticPr fontId="3"/>
  </si>
  <si>
    <t>青森市大字六枚橋字磯打25-8</t>
  </si>
  <si>
    <t>青森市大字野内字菊川159-2</t>
  </si>
  <si>
    <t>青森市大字高田字日野226</t>
  </si>
  <si>
    <t>青森市大字安田字近野370</t>
  </si>
  <si>
    <t>青森市富田二丁目27-7</t>
  </si>
  <si>
    <t>青森市大字原別字袖崎1-32</t>
  </si>
  <si>
    <t>青森市大字三内字沢部209-1</t>
  </si>
  <si>
    <t>青森市大字清水字浜元45</t>
  </si>
  <si>
    <t>青森市浪岡大字浪岡字細田200-2</t>
  </si>
  <si>
    <t>青森市浪岡大字王余魚沢字北村元29</t>
  </si>
  <si>
    <t>青森市浪岡大字五本松字松本16</t>
  </si>
  <si>
    <t>青森市浪岡大字女鹿沢字東富田57-2</t>
  </si>
  <si>
    <t>青森市浪岡大字浪岡字平野174-3</t>
  </si>
  <si>
    <t>青森市浪岡大字吉野田字木戸口10-1</t>
  </si>
  <si>
    <t>青森市浪岡大字高屋敷字後田32-1</t>
  </si>
  <si>
    <t>弘前市大字狼森字天王10-12</t>
  </si>
  <si>
    <t>弘前市大字桜庭字清水流52-2</t>
  </si>
  <si>
    <t>弘前市大字三世寺字月見野2-4</t>
  </si>
  <si>
    <t>弘前市大字堀越字川合59-28</t>
  </si>
  <si>
    <t>弘前市大字大沢字上村元68-4</t>
  </si>
  <si>
    <t>弘前市大字薬師堂字舘ノ平18-2</t>
  </si>
  <si>
    <t>弘前市大字石川字大仏下25-17</t>
  </si>
  <si>
    <t>弘前市大字鬼沢字後田163-1</t>
  </si>
  <si>
    <t>弘前市大字高杉字神原93-2</t>
  </si>
  <si>
    <t>弘前市大字田園一丁目8-4</t>
  </si>
  <si>
    <t>弘前市大字三岳町13-42</t>
  </si>
  <si>
    <t>弘前市大字宮園二丁目5-5</t>
  </si>
  <si>
    <t>弘前市大字豊田一丁目4-68</t>
  </si>
  <si>
    <t>弘前市大字小栗山字川合51-1</t>
  </si>
  <si>
    <t>弘前市大字青女子字桜苅304-1</t>
  </si>
  <si>
    <t>弘前市大字五代字田屋敷182</t>
  </si>
  <si>
    <t>弘前市大字浜の町北一丁目8-1</t>
  </si>
  <si>
    <t>弘前市大字青山三丁目22-3</t>
  </si>
  <si>
    <t>弘前市大字細越字早稲田42</t>
  </si>
  <si>
    <t>弘前市大字大久保字西田105-40</t>
  </si>
  <si>
    <t>八戸市大字尻内町字下根市25-2</t>
  </si>
  <si>
    <t>八戸市大字是川字中居河原2-12</t>
  </si>
  <si>
    <t>八戸市大字上野字山在家3-7</t>
  </si>
  <si>
    <t>八戸市大字湊町字中道27-3</t>
  </si>
  <si>
    <t>八戸市小中野六丁目14-8</t>
  </si>
  <si>
    <t>八戸市類家二丁目7-43</t>
  </si>
  <si>
    <t>八戸市大字新井田字館平16-4</t>
  </si>
  <si>
    <t>八戸市大字鮫町字住吉町38-4</t>
  </si>
  <si>
    <t>八戸市江陽一丁目21-2</t>
  </si>
  <si>
    <t>黒石市大字浅瀬石字村上162-1</t>
  </si>
  <si>
    <t>黒石市東町54-4</t>
  </si>
  <si>
    <t>黒石市北美町三丁目68-1</t>
  </si>
  <si>
    <t>三沢市大字三沢字庭構1084-288</t>
  </si>
  <si>
    <t>三沢市松原町一丁目31-3642</t>
  </si>
  <si>
    <t>三沢市新町四丁目31-983</t>
  </si>
  <si>
    <t>三沢市岡三沢三丁目1-2</t>
  </si>
  <si>
    <t>三沢市大字犬落瀬字古間木152-465</t>
  </si>
  <si>
    <t>三沢市大字三沢字園沢93-7</t>
  </si>
  <si>
    <t>三沢市幸町三丁目11-5</t>
  </si>
  <si>
    <t>三沢市鹿中二丁目58-224</t>
  </si>
  <si>
    <t>三沢市東町三丁目5-7</t>
  </si>
  <si>
    <t>東津軽郡平内町大字小湊字前萢36-1</t>
  </si>
  <si>
    <t>南津軽郡大鰐町大字蔵館字川原田37-6</t>
  </si>
  <si>
    <t>上北郡野辺地町字白岩27-11</t>
  </si>
  <si>
    <t>上北郡六戸町大字犬落瀬字明土60-2</t>
  </si>
  <si>
    <t>上北郡六戸町大字折茂字上折茂67-45</t>
  </si>
  <si>
    <t>上北郡おいらせ町染屋71</t>
  </si>
  <si>
    <t>上北郡おいらせ町青葉二丁目50-72</t>
  </si>
  <si>
    <t>三戸郡三戸町大字斗内字清水田91-1</t>
  </si>
  <si>
    <t>三戸郡三戸町大字梅内字権現林139</t>
  </si>
  <si>
    <t>0172-62-3035</t>
  </si>
  <si>
    <t>0172-62-3033</t>
  </si>
  <si>
    <t>0172-62-3110</t>
  </si>
  <si>
    <t>0172-62-2322</t>
  </si>
  <si>
    <t>0172-62-9265</t>
  </si>
  <si>
    <t>0172-62-9671</t>
  </si>
  <si>
    <t xml:space="preserve">0172-62-4060  </t>
  </si>
  <si>
    <t>017-754-3568</t>
  </si>
  <si>
    <t>017-741-2062</t>
  </si>
  <si>
    <t>017-726-2234</t>
  </si>
  <si>
    <t>017-739-3349</t>
  </si>
  <si>
    <t>017-766-2270</t>
  </si>
  <si>
    <t>017-766-2319</t>
  </si>
  <si>
    <t>017-726-7376</t>
  </si>
  <si>
    <t>017-766-4256</t>
  </si>
  <si>
    <t>017-754-2117</t>
  </si>
  <si>
    <t>017-723-0022</t>
  </si>
  <si>
    <t>0172-87-2122</t>
  </si>
  <si>
    <t>0172-86-2118</t>
  </si>
  <si>
    <t>0172-95-2314</t>
  </si>
  <si>
    <t>0172-27-8231</t>
  </si>
  <si>
    <t>0172-92-3496</t>
  </si>
  <si>
    <t>0172-92-3404</t>
  </si>
  <si>
    <t>0172-92-3322</t>
  </si>
  <si>
    <t>0172-98-2220</t>
  </si>
  <si>
    <t>0172-95-3970</t>
  </si>
  <si>
    <t>0172-29-5519</t>
  </si>
  <si>
    <t>0172-35-3040</t>
  </si>
  <si>
    <t>0172-36-8040</t>
  </si>
  <si>
    <t>0172-27-7828</t>
  </si>
  <si>
    <t>0172-88-1166</t>
  </si>
  <si>
    <t>0172-82-1045</t>
  </si>
  <si>
    <t>0172-40-0072</t>
  </si>
  <si>
    <t>0172-32-3155</t>
  </si>
  <si>
    <t>0172-96-2188</t>
  </si>
  <si>
    <t>0172-55-9138</t>
  </si>
  <si>
    <t>0178-23-2101</t>
  </si>
  <si>
    <t>0178-27-3545</t>
  </si>
  <si>
    <t>0178-38-2109</t>
  </si>
  <si>
    <t>0178-22-2667</t>
  </si>
  <si>
    <t>0178-27-3274</t>
  </si>
  <si>
    <t>0178-25-5313</t>
  </si>
  <si>
    <t>0178-34-5095</t>
  </si>
  <si>
    <t>0178-45-0022</t>
  </si>
  <si>
    <t>0178-44-1141</t>
  </si>
  <si>
    <t>0178-34-6039</t>
  </si>
  <si>
    <t>0178-25-0858</t>
  </si>
  <si>
    <t>0178-34-3390</t>
  </si>
  <si>
    <t>0178-27-6370</t>
  </si>
  <si>
    <t>0178-44-7073</t>
  </si>
  <si>
    <t>0172-52-3385</t>
  </si>
  <si>
    <t>0172-53-1244</t>
  </si>
  <si>
    <t>0172-52-3275</t>
  </si>
  <si>
    <t>0172-53-5014</t>
  </si>
  <si>
    <t>0176-59-2457</t>
  </si>
  <si>
    <t>0176-53-9611</t>
  </si>
  <si>
    <t>0176-53-4771</t>
  </si>
  <si>
    <t>0176-52-3187</t>
  </si>
  <si>
    <t>0176-53-5056</t>
  </si>
  <si>
    <t>0176-54-2230</t>
  </si>
  <si>
    <t>0176-51-8774</t>
  </si>
  <si>
    <t>0176-54-4712</t>
  </si>
  <si>
    <t>0176-51-1220</t>
  </si>
  <si>
    <t>0173-42-2130</t>
  </si>
  <si>
    <t>0172-57-5311</t>
  </si>
  <si>
    <t>080-6026-4910</t>
  </si>
  <si>
    <t>017-755-2354</t>
  </si>
  <si>
    <t>0172-48-5656</t>
  </si>
  <si>
    <t>0175-64-3106</t>
  </si>
  <si>
    <t>0176-55-3008</t>
  </si>
  <si>
    <t>0176-55-4150</t>
  </si>
  <si>
    <t>0178-56-2743</t>
  </si>
  <si>
    <t>0179-25-2109</t>
  </si>
  <si>
    <t>青森市立後潟児童館</t>
    <rPh sb="0" eb="4">
      <t>アオモリシリツ</t>
    </rPh>
    <phoneticPr fontId="4"/>
  </si>
  <si>
    <t>青森市立平新田児童館</t>
    <rPh sb="7" eb="10">
      <t>ジドウカン</t>
    </rPh>
    <phoneticPr fontId="4"/>
  </si>
  <si>
    <t>青森市立五本松児童館</t>
    <rPh sb="7" eb="10">
      <t>ジドウカン</t>
    </rPh>
    <phoneticPr fontId="4"/>
  </si>
  <si>
    <t>青森市立女鹿沢児童館</t>
    <rPh sb="7" eb="10">
      <t>ジドウカン</t>
    </rPh>
    <phoneticPr fontId="4"/>
  </si>
  <si>
    <t>青森市立吉野田児童館</t>
    <rPh sb="7" eb="10">
      <t>ジドウカン</t>
    </rPh>
    <phoneticPr fontId="4"/>
  </si>
  <si>
    <t>青森市立杉高児童館</t>
    <rPh sb="4" eb="5">
      <t>スギ</t>
    </rPh>
    <rPh sb="5" eb="6">
      <t>タカ</t>
    </rPh>
    <rPh sb="6" eb="8">
      <t>ジドウ</t>
    </rPh>
    <rPh sb="8" eb="9">
      <t>カン</t>
    </rPh>
    <phoneticPr fontId="4"/>
  </si>
  <si>
    <t>弘前市大和沢児童館</t>
    <rPh sb="0" eb="3">
      <t>ヒロサキシ</t>
    </rPh>
    <rPh sb="3" eb="5">
      <t>ヤマト</t>
    </rPh>
    <rPh sb="5" eb="6">
      <t>サワ</t>
    </rPh>
    <rPh sb="6" eb="9">
      <t>ジドウカン</t>
    </rPh>
    <phoneticPr fontId="4"/>
  </si>
  <si>
    <t>弘前市東目屋児童館</t>
    <rPh sb="0" eb="3">
      <t>ヒロサキシ</t>
    </rPh>
    <rPh sb="6" eb="9">
      <t>ジドウカン</t>
    </rPh>
    <phoneticPr fontId="4"/>
  </si>
  <si>
    <t>弘前市三省児童館</t>
    <rPh sb="0" eb="3">
      <t>ヒロサキシ</t>
    </rPh>
    <phoneticPr fontId="4"/>
  </si>
  <si>
    <t>弘前市堀越児童館</t>
    <rPh sb="0" eb="3">
      <t>ヒロサキシ</t>
    </rPh>
    <phoneticPr fontId="4"/>
  </si>
  <si>
    <t>弘前市大沢児童館</t>
    <rPh sb="0" eb="3">
      <t>ヒロサキシ</t>
    </rPh>
    <phoneticPr fontId="2"/>
  </si>
  <si>
    <t>弘前市薬師堂児童館</t>
    <rPh sb="0" eb="3">
      <t>ヒロサキシ</t>
    </rPh>
    <rPh sb="6" eb="9">
      <t>ジドウカン</t>
    </rPh>
    <phoneticPr fontId="2"/>
  </si>
  <si>
    <t>弘前市石川児童館</t>
    <rPh sb="0" eb="3">
      <t>ヒロサキシ</t>
    </rPh>
    <phoneticPr fontId="2"/>
  </si>
  <si>
    <t>弘前市自得児童館</t>
    <rPh sb="0" eb="3">
      <t>ヒロサキシ</t>
    </rPh>
    <rPh sb="3" eb="4">
      <t>ジ</t>
    </rPh>
    <rPh sb="4" eb="5">
      <t>トク</t>
    </rPh>
    <rPh sb="5" eb="8">
      <t>ジドウカン</t>
    </rPh>
    <phoneticPr fontId="2"/>
  </si>
  <si>
    <t>弘前市西部児童センター</t>
    <rPh sb="5" eb="7">
      <t>ジドウ</t>
    </rPh>
    <phoneticPr fontId="4"/>
  </si>
  <si>
    <t>弘前市東部児童センター</t>
    <rPh sb="0" eb="3">
      <t>ヒロサキシ</t>
    </rPh>
    <rPh sb="3" eb="5">
      <t>トウブ</t>
    </rPh>
    <rPh sb="5" eb="7">
      <t>ジドウ</t>
    </rPh>
    <phoneticPr fontId="4"/>
  </si>
  <si>
    <t>弘前市三岳児童センター</t>
    <rPh sb="5" eb="7">
      <t>ジドウ</t>
    </rPh>
    <phoneticPr fontId="4"/>
  </si>
  <si>
    <t>弘前市みやぞの児童センター</t>
    <rPh sb="7" eb="9">
      <t>ジドウ</t>
    </rPh>
    <phoneticPr fontId="4"/>
  </si>
  <si>
    <t>弘前市豊田児童センター</t>
    <rPh sb="0" eb="3">
      <t>ヒロサキシ</t>
    </rPh>
    <rPh sb="5" eb="7">
      <t>ジドウ</t>
    </rPh>
    <phoneticPr fontId="2"/>
  </si>
  <si>
    <t>弘前市千年児童センター</t>
    <rPh sb="5" eb="7">
      <t>ジドウ</t>
    </rPh>
    <phoneticPr fontId="4"/>
  </si>
  <si>
    <t>弘前市岩木児童センター</t>
    <rPh sb="0" eb="3">
      <t>ヒロサキシ</t>
    </rPh>
    <rPh sb="3" eb="5">
      <t>イワキ</t>
    </rPh>
    <rPh sb="5" eb="7">
      <t>ジドウ</t>
    </rPh>
    <phoneticPr fontId="4"/>
  </si>
  <si>
    <t>弘前市致遠児童センター</t>
    <rPh sb="0" eb="3">
      <t>ヒロサキシ</t>
    </rPh>
    <rPh sb="3" eb="4">
      <t>チ</t>
    </rPh>
    <rPh sb="4" eb="5">
      <t>エン</t>
    </rPh>
    <rPh sb="5" eb="7">
      <t>ジドウ</t>
    </rPh>
    <phoneticPr fontId="4"/>
  </si>
  <si>
    <t>弘前市北児童センター</t>
    <rPh sb="0" eb="3">
      <t>ヒロサキシ</t>
    </rPh>
    <rPh sb="3" eb="4">
      <t>キタ</t>
    </rPh>
    <rPh sb="4" eb="6">
      <t>ジドウ</t>
    </rPh>
    <phoneticPr fontId="4"/>
  </si>
  <si>
    <t>弘前市船沢児童館</t>
    <rPh sb="0" eb="3">
      <t>ヒロサキシ</t>
    </rPh>
    <rPh sb="3" eb="5">
      <t>フナザワ</t>
    </rPh>
    <rPh sb="5" eb="8">
      <t>ジドウカン</t>
    </rPh>
    <phoneticPr fontId="4"/>
  </si>
  <si>
    <t>弘前市城東児童館</t>
    <rPh sb="0" eb="3">
      <t>ヒロサキシ</t>
    </rPh>
    <rPh sb="3" eb="5">
      <t>ジョウトウ</t>
    </rPh>
    <rPh sb="5" eb="8">
      <t>ジドウカン</t>
    </rPh>
    <phoneticPr fontId="4"/>
  </si>
  <si>
    <t>千徳なかよし児童館</t>
    <rPh sb="0" eb="1">
      <t>セン</t>
    </rPh>
    <rPh sb="1" eb="2">
      <t>トク</t>
    </rPh>
    <rPh sb="6" eb="9">
      <t>ジドウカン</t>
    </rPh>
    <phoneticPr fontId="4"/>
  </si>
  <si>
    <t>ひなた児童会館</t>
    <rPh sb="3" eb="5">
      <t>ジドウ</t>
    </rPh>
    <rPh sb="5" eb="7">
      <t>カイカン</t>
    </rPh>
    <phoneticPr fontId="4"/>
  </si>
  <si>
    <t>平川市尾上児童館</t>
    <rPh sb="0" eb="2">
      <t>ヒラカワ</t>
    </rPh>
    <rPh sb="2" eb="3">
      <t>シ</t>
    </rPh>
    <rPh sb="5" eb="6">
      <t>ジ</t>
    </rPh>
    <rPh sb="6" eb="7">
      <t>ワラベ</t>
    </rPh>
    <rPh sb="7" eb="8">
      <t>カン</t>
    </rPh>
    <phoneticPr fontId="4"/>
  </si>
  <si>
    <t>平川市平賀児童館</t>
    <rPh sb="0" eb="2">
      <t>ヒラカワ</t>
    </rPh>
    <rPh sb="2" eb="3">
      <t>シ</t>
    </rPh>
    <rPh sb="5" eb="6">
      <t>ジ</t>
    </rPh>
    <rPh sb="6" eb="7">
      <t>ワラベ</t>
    </rPh>
    <rPh sb="7" eb="8">
      <t>カン</t>
    </rPh>
    <phoneticPr fontId="4"/>
  </si>
  <si>
    <t>ひらない中央児童館</t>
    <rPh sb="4" eb="6">
      <t>チュウオウ</t>
    </rPh>
    <rPh sb="6" eb="9">
      <t>ジドウカン</t>
    </rPh>
    <phoneticPr fontId="4"/>
  </si>
  <si>
    <t>野辺地町立児童館</t>
    <rPh sb="5" eb="8">
      <t>ジドウカン</t>
    </rPh>
    <phoneticPr fontId="4"/>
  </si>
  <si>
    <t>児童館</t>
    <rPh sb="0" eb="3">
      <t>ジドウカン</t>
    </rPh>
    <phoneticPr fontId="3"/>
  </si>
  <si>
    <t>弘前市(弘前草右会)</t>
    <rPh sb="4" eb="6">
      <t>ヒロサキ</t>
    </rPh>
    <rPh sb="6" eb="7">
      <t>クサ</t>
    </rPh>
    <rPh sb="7" eb="8">
      <t>ミギ</t>
    </rPh>
    <rPh sb="8" eb="9">
      <t>カイ</t>
    </rPh>
    <phoneticPr fontId="4"/>
  </si>
  <si>
    <t>児童養護施設</t>
    <rPh sb="0" eb="2">
      <t>ジドウ</t>
    </rPh>
    <rPh sb="2" eb="4">
      <t>ヨウゴ</t>
    </rPh>
    <rPh sb="4" eb="6">
      <t>シセツ</t>
    </rPh>
    <phoneticPr fontId="3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</si>
  <si>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"/>
  </si>
  <si>
    <t>障害児入所施設弘前市弥生学園</t>
    <rPh sb="0" eb="2">
      <t>ショウガイ</t>
    </rPh>
    <rPh sb="2" eb="3">
      <t>ジ</t>
    </rPh>
    <rPh sb="3" eb="5">
      <t>ニュウショ</t>
    </rPh>
    <rPh sb="5" eb="7">
      <t>シセツ</t>
    </rPh>
    <rPh sb="7" eb="10">
      <t>ヒロサキシ</t>
    </rPh>
    <rPh sb="10" eb="12">
      <t>ヤヨイ</t>
    </rPh>
    <rPh sb="12" eb="14">
      <t>ガクエン</t>
    </rPh>
    <phoneticPr fontId="4"/>
  </si>
  <si>
    <t>公立もみのき学園</t>
    <rPh sb="6" eb="8">
      <t>ガクエン</t>
    </rPh>
    <phoneticPr fontId="4"/>
  </si>
  <si>
    <t>障害児入所施設はまゆり学園</t>
    <rPh sb="0" eb="2">
      <t>ショウガイ</t>
    </rPh>
    <rPh sb="2" eb="3">
      <t>ジ</t>
    </rPh>
    <rPh sb="3" eb="5">
      <t>ニュウショ</t>
    </rPh>
    <rPh sb="5" eb="7">
      <t>シセツ</t>
    </rPh>
    <rPh sb="11" eb="13">
      <t>ガクエン</t>
    </rPh>
    <phoneticPr fontId="4"/>
  </si>
  <si>
    <t>青森県立あすなろ療育福祉センター</t>
    <rPh sb="8" eb="9">
      <t>リョウ</t>
    </rPh>
    <rPh sb="9" eb="10">
      <t>イク</t>
    </rPh>
    <rPh sb="10" eb="12">
      <t>フクシ</t>
    </rPh>
    <phoneticPr fontId="4"/>
  </si>
  <si>
    <t>青森県立さわらび療育福祉センター</t>
    <rPh sb="0" eb="2">
      <t>アオモリ</t>
    </rPh>
    <rPh sb="2" eb="4">
      <t>ケンリツ</t>
    </rPh>
    <rPh sb="8" eb="9">
      <t>リョウ</t>
    </rPh>
    <rPh sb="9" eb="10">
      <t>イク</t>
    </rPh>
    <rPh sb="10" eb="12">
      <t>フクシ</t>
    </rPh>
    <phoneticPr fontId="4"/>
  </si>
  <si>
    <t>青森市立すみれ寮</t>
    <rPh sb="7" eb="8">
      <t>リョウ</t>
    </rPh>
    <phoneticPr fontId="4"/>
  </si>
  <si>
    <t>青森県立はまなす医療療育センター</t>
    <rPh sb="8" eb="10">
      <t>イリョウ</t>
    </rPh>
    <rPh sb="10" eb="11">
      <t>リョウ</t>
    </rPh>
    <rPh sb="11" eb="12">
      <t>イク</t>
    </rPh>
    <phoneticPr fontId="4"/>
  </si>
  <si>
    <t>国立病院機構青森病院</t>
    <rPh sb="2" eb="4">
      <t>ビョウイン</t>
    </rPh>
    <rPh sb="4" eb="6">
      <t>キコウ</t>
    </rPh>
    <rPh sb="6" eb="8">
      <t>アオモリ</t>
    </rPh>
    <rPh sb="8" eb="10">
      <t>ビョウイン</t>
    </rPh>
    <phoneticPr fontId="4"/>
  </si>
  <si>
    <t>国立病院機構八戸病院</t>
    <rPh sb="2" eb="4">
      <t>ビョウイン</t>
    </rPh>
    <rPh sb="4" eb="6">
      <t>キコウ</t>
    </rPh>
    <rPh sb="6" eb="8">
      <t>ハチノヘ</t>
    </rPh>
    <rPh sb="8" eb="10">
      <t>ビョウイン</t>
    </rPh>
    <phoneticPr fontId="4"/>
  </si>
  <si>
    <t>乳児院</t>
    <rPh sb="0" eb="2">
      <t>ニュウジ</t>
    </rPh>
    <rPh sb="2" eb="3">
      <t>イン</t>
    </rPh>
    <phoneticPr fontId="3"/>
  </si>
  <si>
    <t>八戸市立市民病院</t>
    <rPh sb="2" eb="4">
      <t>シリツ</t>
    </rPh>
    <rPh sb="4" eb="6">
      <t>シミン</t>
    </rPh>
    <rPh sb="6" eb="8">
      <t>ビョウイン</t>
    </rPh>
    <phoneticPr fontId="4"/>
  </si>
  <si>
    <t>黒石市国保黒石病院</t>
    <rPh sb="5" eb="7">
      <t>クロイシ</t>
    </rPh>
    <rPh sb="7" eb="9">
      <t>ビョウイン</t>
    </rPh>
    <phoneticPr fontId="4"/>
  </si>
  <si>
    <t>津軽保健生活協同組合健生病院</t>
    <rPh sb="6" eb="8">
      <t>キョウドウ</t>
    </rPh>
    <rPh sb="8" eb="10">
      <t>クミアイ</t>
    </rPh>
    <rPh sb="10" eb="11">
      <t>ケン</t>
    </rPh>
    <rPh sb="11" eb="12">
      <t>セイ</t>
    </rPh>
    <rPh sb="12" eb="14">
      <t>ビョウイン</t>
    </rPh>
    <phoneticPr fontId="4"/>
  </si>
  <si>
    <t>青森県立中央病院</t>
    <rPh sb="0" eb="2">
      <t>アオモリ</t>
    </rPh>
    <rPh sb="2" eb="4">
      <t>ケンリツ</t>
    </rPh>
    <rPh sb="4" eb="6">
      <t>チュウオウ</t>
    </rPh>
    <rPh sb="6" eb="8">
      <t>ビョウイン</t>
    </rPh>
    <phoneticPr fontId="4"/>
  </si>
  <si>
    <t>津軽保健生活協同組合</t>
    <phoneticPr fontId="3"/>
  </si>
  <si>
    <t>青森保健生活協同組合</t>
    <phoneticPr fontId="3"/>
  </si>
  <si>
    <t>八戸市社会福祉事業団</t>
    <rPh sb="0" eb="3">
      <t>ハチノヘシ</t>
    </rPh>
    <rPh sb="3" eb="5">
      <t>シャカイ</t>
    </rPh>
    <rPh sb="5" eb="7">
      <t>フクシ</t>
    </rPh>
    <rPh sb="7" eb="10">
      <t>ジギョウダン</t>
    </rPh>
    <phoneticPr fontId="4"/>
  </si>
  <si>
    <t>上北地方教育･福祉事務組合</t>
    <rPh sb="7" eb="9">
      <t>フクシ</t>
    </rPh>
    <rPh sb="9" eb="11">
      <t>ジム</t>
    </rPh>
    <rPh sb="11" eb="13">
      <t>クミアイ</t>
    </rPh>
    <phoneticPr fontId="4"/>
  </si>
  <si>
    <t>西北五広域福祉事務組合</t>
    <rPh sb="5" eb="7">
      <t>フクシ</t>
    </rPh>
    <rPh sb="7" eb="9">
      <t>ジム</t>
    </rPh>
    <rPh sb="9" eb="11">
      <t>クミアイ</t>
    </rPh>
    <phoneticPr fontId="4"/>
  </si>
  <si>
    <t>青森県立子ども自立センターみらい</t>
    <rPh sb="7" eb="9">
      <t>ジリツ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</si>
  <si>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</si>
  <si>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3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</si>
  <si>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3"/>
  </si>
  <si>
    <t>幼保連携型認定こども園滝内保育園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タキウチ</t>
    </rPh>
    <rPh sb="13" eb="16">
      <t>ホイクエン</t>
    </rPh>
    <phoneticPr fontId="3"/>
  </si>
  <si>
    <t>幼保連携型認定こども園ときわ保育園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</si>
  <si>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幼保連携型認定こども園中央文化保育園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チュウオウ</t>
    </rPh>
    <rPh sb="13" eb="15">
      <t>ブンカ</t>
    </rPh>
    <rPh sb="15" eb="18">
      <t>ホイクエン</t>
    </rPh>
    <phoneticPr fontId="3"/>
  </si>
  <si>
    <t>幼保連携型認定こども園浦町保育園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ウラマチ</t>
    </rPh>
    <rPh sb="13" eb="16">
      <t>ホイクエン</t>
    </rPh>
    <phoneticPr fontId="3"/>
  </si>
  <si>
    <t>幼保連携型認定こども園すぎのこ幼稚園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ヨウチエン</t>
    </rPh>
    <phoneticPr fontId="3"/>
  </si>
  <si>
    <t>幼保連携型認定こども園第二すぎのこ幼稚園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ダイニ</t>
    </rPh>
    <rPh sb="17" eb="20">
      <t>ヨウチエン</t>
    </rPh>
    <phoneticPr fontId="3"/>
  </si>
  <si>
    <t>幼保連携型認定こども園こども園青い鳥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エン</t>
    </rPh>
    <rPh sb="15" eb="16">
      <t>アオ</t>
    </rPh>
    <rPh sb="17" eb="18">
      <t>トリ</t>
    </rPh>
    <phoneticPr fontId="3"/>
  </si>
  <si>
    <t>幼保連携型認定こども園弘前保育園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ヒロサキ</t>
    </rPh>
    <rPh sb="13" eb="16">
      <t>ホイクエン</t>
    </rPh>
    <phoneticPr fontId="3"/>
  </si>
  <si>
    <t>幼保連携型認定こども園やまぶき保育園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</si>
  <si>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幼保連携型認定こども園岳暘保育園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</si>
  <si>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幼保連携型認定こども園ちとせ幼保園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ヨウ</t>
    </rPh>
    <rPh sb="15" eb="16">
      <t>ホ</t>
    </rPh>
    <rPh sb="16" eb="17">
      <t>エン</t>
    </rPh>
    <phoneticPr fontId="3"/>
  </si>
  <si>
    <t>幼保連携型認定こども園花園保育園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ハナゾノ</t>
    </rPh>
    <rPh sb="13" eb="16">
      <t>ホイクエン</t>
    </rPh>
    <phoneticPr fontId="3"/>
  </si>
  <si>
    <t>幼保連携型認定こども園富士見保育所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フジミ</t>
    </rPh>
    <rPh sb="14" eb="16">
      <t>ホイク</t>
    </rPh>
    <rPh sb="16" eb="17">
      <t>ショ</t>
    </rPh>
    <phoneticPr fontId="3"/>
  </si>
  <si>
    <t>幼保連携型認定こども園木の実こども園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キ</t>
    </rPh>
    <rPh sb="13" eb="14">
      <t>ミ</t>
    </rPh>
    <rPh sb="17" eb="18">
      <t>エン</t>
    </rPh>
    <phoneticPr fontId="3"/>
  </si>
  <si>
    <t>幼保連携型認定新里こども園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7" eb="9">
      <t>ニイサト</t>
    </rPh>
    <rPh sb="12" eb="13">
      <t>エン</t>
    </rPh>
    <phoneticPr fontId="3"/>
  </si>
  <si>
    <t>幼保連携型認定泉野こども園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7" eb="9">
      <t>イズミノ</t>
    </rPh>
    <rPh sb="12" eb="13">
      <t>エン</t>
    </rPh>
    <phoneticPr fontId="3"/>
  </si>
  <si>
    <t>幼保連携型認定こども園サンこども園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3"/>
  </si>
  <si>
    <t>幼保連携型認定こども園ひかりこども園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</si>
  <si>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幼保連携型認定こども園中居林こども園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ナカイバヤシ</t>
    </rPh>
    <rPh sb="17" eb="18">
      <t>エン</t>
    </rPh>
    <phoneticPr fontId="3"/>
  </si>
  <si>
    <t>幼保連携型認定こども園長坂保育園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ナガサカ</t>
    </rPh>
    <rPh sb="13" eb="16">
      <t>ホイクエン</t>
    </rPh>
    <phoneticPr fontId="3"/>
  </si>
  <si>
    <t>幼保連携型認定こども園小中野保育園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コナカノ</t>
    </rPh>
    <rPh sb="14" eb="17">
      <t>ホイクエン</t>
    </rPh>
    <phoneticPr fontId="3"/>
  </si>
  <si>
    <t>認定こども園エンゼル子どもの家</t>
    <rPh sb="0" eb="2">
      <t>ニンテイ</t>
    </rPh>
    <rPh sb="5" eb="6">
      <t>エン</t>
    </rPh>
    <rPh sb="10" eb="11">
      <t>コ</t>
    </rPh>
    <rPh sb="14" eb="15">
      <t>イエ</t>
    </rPh>
    <phoneticPr fontId="3"/>
  </si>
  <si>
    <t>認定こども園さえずりの森</t>
    <rPh sb="0" eb="2">
      <t>ニンテイ</t>
    </rPh>
    <rPh sb="5" eb="6">
      <t>エン</t>
    </rPh>
    <rPh sb="11" eb="12">
      <t>モリ</t>
    </rPh>
    <phoneticPr fontId="3"/>
  </si>
  <si>
    <t>認定こども園南売市保育園</t>
    <rPh sb="0" eb="2">
      <t>ニンテイ</t>
    </rPh>
    <rPh sb="5" eb="6">
      <t>エン</t>
    </rPh>
    <rPh sb="6" eb="7">
      <t>ミナミ</t>
    </rPh>
    <rPh sb="7" eb="9">
      <t>ウルイチ</t>
    </rPh>
    <rPh sb="9" eb="12">
      <t>ホイクエン</t>
    </rPh>
    <phoneticPr fontId="3"/>
  </si>
  <si>
    <t>認定こども園根岸保育園</t>
    <rPh sb="0" eb="2">
      <t>ニンテイ</t>
    </rPh>
    <rPh sb="5" eb="6">
      <t>エン</t>
    </rPh>
    <rPh sb="6" eb="8">
      <t>ネギシ</t>
    </rPh>
    <rPh sb="8" eb="11">
      <t>ホイクエン</t>
    </rPh>
    <phoneticPr fontId="3"/>
  </si>
  <si>
    <t>認定こども園尻内保育園</t>
    <rPh sb="0" eb="2">
      <t>ニンテイ</t>
    </rPh>
    <rPh sb="5" eb="6">
      <t>エン</t>
    </rPh>
    <rPh sb="6" eb="7">
      <t>シリ</t>
    </rPh>
    <rPh sb="7" eb="8">
      <t>ウチ</t>
    </rPh>
    <rPh sb="8" eb="11">
      <t>ホイクエン</t>
    </rPh>
    <phoneticPr fontId="3"/>
  </si>
  <si>
    <t>認定こども園すぎのこ保育園</t>
    <rPh sb="0" eb="2">
      <t>ニンテイ</t>
    </rPh>
    <rPh sb="5" eb="6">
      <t>エン</t>
    </rPh>
    <rPh sb="10" eb="13">
      <t>ホイクエン</t>
    </rPh>
    <phoneticPr fontId="3"/>
  </si>
  <si>
    <t>幼保連携型認定こども園芽生保育園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メバ</t>
    </rPh>
    <rPh sb="13" eb="16">
      <t>ホイクエン</t>
    </rPh>
    <phoneticPr fontId="3"/>
  </si>
  <si>
    <t>幼保連携型認定こども園江陽こども園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コウヨウ</t>
    </rPh>
    <rPh sb="16" eb="17">
      <t>エン</t>
    </rPh>
    <phoneticPr fontId="3"/>
  </si>
  <si>
    <t>幼保連携型認定こども園ひまわり保育園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</si>
  <si>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認定こども園木の実園</t>
    <rPh sb="0" eb="2">
      <t>ニンテイ</t>
    </rPh>
    <rPh sb="5" eb="6">
      <t>エン</t>
    </rPh>
    <rPh sb="6" eb="7">
      <t>キ</t>
    </rPh>
    <rPh sb="8" eb="9">
      <t>ミ</t>
    </rPh>
    <rPh sb="9" eb="10">
      <t>エン</t>
    </rPh>
    <phoneticPr fontId="3"/>
  </si>
  <si>
    <t>幼保連携型認定こども園むつみ保育園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</si>
  <si>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認定こども園さめ保育園</t>
    <rPh sb="0" eb="2">
      <t>ニンテイ</t>
    </rPh>
    <rPh sb="5" eb="6">
      <t>エン</t>
    </rPh>
    <rPh sb="8" eb="11">
      <t>ホイクエン</t>
    </rPh>
    <phoneticPr fontId="3"/>
  </si>
  <si>
    <t>認定こども園一日市保育園</t>
    <rPh sb="0" eb="2">
      <t>ニンテイ</t>
    </rPh>
    <rPh sb="5" eb="6">
      <t>エン</t>
    </rPh>
    <rPh sb="6" eb="8">
      <t>イチニチ</t>
    </rPh>
    <rPh sb="8" eb="9">
      <t>イチ</t>
    </rPh>
    <rPh sb="9" eb="12">
      <t>ホイクエン</t>
    </rPh>
    <phoneticPr fontId="3"/>
  </si>
  <si>
    <t>認定こども園白銀台保育園</t>
    <rPh sb="0" eb="2">
      <t>ニンテイ</t>
    </rPh>
    <rPh sb="5" eb="6">
      <t>エン</t>
    </rPh>
    <rPh sb="6" eb="8">
      <t>ハクギン</t>
    </rPh>
    <rPh sb="8" eb="9">
      <t>ダイ</t>
    </rPh>
    <rPh sb="9" eb="12">
      <t>ホイクエン</t>
    </rPh>
    <phoneticPr fontId="3"/>
  </si>
  <si>
    <t>認定こども園みどりのかぜエデュカーレ</t>
    <rPh sb="0" eb="2">
      <t>ニンテイ</t>
    </rPh>
    <rPh sb="5" eb="6">
      <t>エン</t>
    </rPh>
    <phoneticPr fontId="3"/>
  </si>
  <si>
    <t>認定こども園みどりのかぜ北ウィング</t>
    <rPh sb="0" eb="2">
      <t>ニンテイ</t>
    </rPh>
    <rPh sb="5" eb="6">
      <t>エン</t>
    </rPh>
    <rPh sb="12" eb="13">
      <t>キタ</t>
    </rPh>
    <phoneticPr fontId="3"/>
  </si>
  <si>
    <t>認定こども園八戸文化幼稚園</t>
    <rPh sb="0" eb="2">
      <t>ニンテイ</t>
    </rPh>
    <rPh sb="5" eb="6">
      <t>エン</t>
    </rPh>
    <rPh sb="6" eb="8">
      <t>ハチノヘ</t>
    </rPh>
    <rPh sb="8" eb="10">
      <t>ブンカ</t>
    </rPh>
    <rPh sb="10" eb="13">
      <t>ヨウチエン</t>
    </rPh>
    <phoneticPr fontId="1"/>
  </si>
  <si>
    <t>みどりの風こども園ひろた</t>
    <rPh sb="4" eb="5">
      <t>カゼ</t>
    </rPh>
    <rPh sb="8" eb="9">
      <t>エン</t>
    </rPh>
    <phoneticPr fontId="3"/>
  </si>
  <si>
    <t>認定こども園さくら保育園</t>
    <rPh sb="0" eb="2">
      <t>ニンテイ</t>
    </rPh>
    <rPh sb="5" eb="6">
      <t>エン</t>
    </rPh>
    <rPh sb="9" eb="12">
      <t>ホイクエン</t>
    </rPh>
    <phoneticPr fontId="3"/>
  </si>
  <si>
    <t>みどりの風こども園かなぎ</t>
    <rPh sb="4" eb="5">
      <t>カゼ</t>
    </rPh>
    <rPh sb="8" eb="9">
      <t>エン</t>
    </rPh>
    <phoneticPr fontId="3"/>
  </si>
  <si>
    <t>幼保連携型認定こども園浜三沢保育所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ハマ</t>
    </rPh>
    <rPh sb="12" eb="14">
      <t>ミサワ</t>
    </rPh>
    <rPh sb="14" eb="16">
      <t>ホイク</t>
    </rPh>
    <rPh sb="16" eb="17">
      <t>ショ</t>
    </rPh>
    <phoneticPr fontId="3"/>
  </si>
  <si>
    <t>認定こども園三沢第一幼稚園</t>
    <rPh sb="0" eb="2">
      <t>ニンテイ</t>
    </rPh>
    <rPh sb="5" eb="6">
      <t>エン</t>
    </rPh>
    <rPh sb="6" eb="8">
      <t>ミサワ</t>
    </rPh>
    <rPh sb="8" eb="10">
      <t>ダイイチ</t>
    </rPh>
    <rPh sb="10" eb="13">
      <t>ヨウチエン</t>
    </rPh>
    <phoneticPr fontId="1"/>
  </si>
  <si>
    <t>幼保連携型認定こども園高城こども園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タカギ</t>
    </rPh>
    <rPh sb="16" eb="17">
      <t>エン</t>
    </rPh>
    <phoneticPr fontId="3"/>
  </si>
  <si>
    <t>幼保連携型認定こども園蓬田保育園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ヨモギタ</t>
    </rPh>
    <rPh sb="13" eb="16">
      <t>ホイクエン</t>
    </rPh>
    <phoneticPr fontId="3"/>
  </si>
  <si>
    <t>幼保連携型認定こども園舞戸保育所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マイ</t>
    </rPh>
    <rPh sb="12" eb="13">
      <t>ド</t>
    </rPh>
    <rPh sb="13" eb="15">
      <t>ホイク</t>
    </rPh>
    <rPh sb="15" eb="16">
      <t>ショ</t>
    </rPh>
    <phoneticPr fontId="3"/>
  </si>
  <si>
    <t>幼保連携型認定こども園つるた乳幼児園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ニュウヨウジ</t>
    </rPh>
    <rPh sb="17" eb="18">
      <t>エン</t>
    </rPh>
    <phoneticPr fontId="3"/>
  </si>
  <si>
    <t>認定こども園おおわに文化幼稚園</t>
    <rPh sb="0" eb="2">
      <t>ニンテイ</t>
    </rPh>
    <rPh sb="5" eb="6">
      <t>エン</t>
    </rPh>
    <rPh sb="10" eb="12">
      <t>ブンカ</t>
    </rPh>
    <rPh sb="12" eb="15">
      <t>ヨウチエン</t>
    </rPh>
    <phoneticPr fontId="3"/>
  </si>
  <si>
    <t>幼保連携型認定こども園ＮＯＧＩこども園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</si>
  <si>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認定こども園中里こども園</t>
    <rPh sb="0" eb="2">
      <t>ニンテイ</t>
    </rPh>
    <rPh sb="5" eb="6">
      <t>エン</t>
    </rPh>
    <rPh sb="6" eb="8">
      <t>ナカサト</t>
    </rPh>
    <rPh sb="11" eb="12">
      <t>エン</t>
    </rPh>
    <phoneticPr fontId="3"/>
  </si>
  <si>
    <t>認定こども園富野こども園</t>
    <rPh sb="0" eb="2">
      <t>ニンテイ</t>
    </rPh>
    <rPh sb="5" eb="6">
      <t>エン</t>
    </rPh>
    <rPh sb="6" eb="8">
      <t>トミノ</t>
    </rPh>
    <rPh sb="11" eb="12">
      <t>エン</t>
    </rPh>
    <phoneticPr fontId="3"/>
  </si>
  <si>
    <t>認定こども園薄市こども園</t>
    <rPh sb="0" eb="2">
      <t>ニンテイ</t>
    </rPh>
    <rPh sb="5" eb="6">
      <t>エン</t>
    </rPh>
    <rPh sb="6" eb="8">
      <t>ウスイチ</t>
    </rPh>
    <rPh sb="11" eb="12">
      <t>エン</t>
    </rPh>
    <phoneticPr fontId="3"/>
  </si>
  <si>
    <t>幼保連携型認定こども園城南こども園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ジョウナン</t>
    </rPh>
    <rPh sb="16" eb="17">
      <t>エン</t>
    </rPh>
    <phoneticPr fontId="3"/>
  </si>
  <si>
    <t>幼保連携型認定こども園城北こども園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ジョウホク</t>
    </rPh>
    <rPh sb="16" eb="17">
      <t>エン</t>
    </rPh>
    <phoneticPr fontId="3"/>
  </si>
  <si>
    <t>幼保連携型認定こども園道ノ上こども園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ミチ</t>
    </rPh>
    <rPh sb="13" eb="14">
      <t>ウエ</t>
    </rPh>
    <rPh sb="17" eb="18">
      <t>エン</t>
    </rPh>
    <phoneticPr fontId="3"/>
  </si>
  <si>
    <t>幼保連携型認定こども園榎林こども園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エノキバヤシ</t>
    </rPh>
    <rPh sb="16" eb="17">
      <t>エン</t>
    </rPh>
    <phoneticPr fontId="3"/>
  </si>
  <si>
    <t>幼保連携型認定こども園さつき保育園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</si>
  <si>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認定こども園チビッコるーむ</t>
    <rPh sb="0" eb="2">
      <t>ニンテイ</t>
    </rPh>
    <rPh sb="5" eb="6">
      <t>エン</t>
    </rPh>
    <phoneticPr fontId="3"/>
  </si>
  <si>
    <t>幼保連携型認定こども園ひのでこども園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</si>
  <si>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幼保連携型認定こども園上野保育園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ウエノ</t>
    </rPh>
    <rPh sb="13" eb="16">
      <t>ホイクエン</t>
    </rPh>
    <phoneticPr fontId="3"/>
  </si>
  <si>
    <t>幼保連携型認定こども園中央ポプラ保育所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チュウオウ</t>
    </rPh>
    <rPh sb="16" eb="18">
      <t>ホイク</t>
    </rPh>
    <rPh sb="18" eb="19">
      <t>ショ</t>
    </rPh>
    <phoneticPr fontId="3"/>
  </si>
  <si>
    <t>幼保連携型認定こども園しんごう保育園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</si>
  <si>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幼保連携型認定こども園石鉢保育園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イシバチ</t>
    </rPh>
    <rPh sb="13" eb="16">
      <t>ホイクエン</t>
    </rPh>
    <phoneticPr fontId="3"/>
  </si>
  <si>
    <t>幼保連携型認定こども園階上保育園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ハシカミ</t>
    </rPh>
    <rPh sb="13" eb="16">
      <t>ホイクエン</t>
    </rPh>
    <phoneticPr fontId="3"/>
  </si>
  <si>
    <t>幼保連携型認定こども園みゆき保育園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</si>
  <si>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幼保連携型認定こども園こども園ひがしどおり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5">
      <t>エン</t>
    </rPh>
    <phoneticPr fontId="3"/>
  </si>
  <si>
    <t>六ヶ所村立おぶちこども園</t>
    <rPh sb="0" eb="3">
      <t>ロッカショ</t>
    </rPh>
    <rPh sb="3" eb="5">
      <t>ソンリツ</t>
    </rPh>
    <rPh sb="11" eb="12">
      <t>エン</t>
    </rPh>
    <phoneticPr fontId="3"/>
  </si>
  <si>
    <t>幼保連携型認定こども園カナリヤ保育園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3"/>
  </si>
  <si>
    <t>幼保連携型認定こども園乙供文化保育園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オットモ</t>
    </rPh>
    <rPh sb="13" eb="15">
      <t>ブンカ</t>
    </rPh>
    <rPh sb="15" eb="18">
      <t>ホイクエン</t>
    </rPh>
    <phoneticPr fontId="3"/>
  </si>
  <si>
    <t>幼保連携型認定こども園ポプラ保育園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4" eb="17">
      <t>ホイクエン</t>
    </rPh>
    <phoneticPr fontId="3"/>
  </si>
  <si>
    <t>幼保連携型認定こども園水喰保育園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ミズハミ</t>
    </rPh>
    <rPh sb="13" eb="16">
      <t>ホイクエン</t>
    </rPh>
    <phoneticPr fontId="3"/>
  </si>
  <si>
    <t>認定こども園かもめ幼稚園</t>
    <rPh sb="0" eb="2">
      <t>ニンテイ</t>
    </rPh>
    <rPh sb="5" eb="6">
      <t>エン</t>
    </rPh>
    <rPh sb="9" eb="12">
      <t>ヨウチエン</t>
    </rPh>
    <phoneticPr fontId="1"/>
  </si>
  <si>
    <t>認定こども園こすもす幼稚園</t>
    <rPh sb="0" eb="2">
      <t>ニンテイ</t>
    </rPh>
    <rPh sb="5" eb="6">
      <t>エン</t>
    </rPh>
    <rPh sb="10" eb="13">
      <t>ヨウチエン</t>
    </rPh>
    <phoneticPr fontId="1"/>
  </si>
  <si>
    <t>認定こども園油川幼稚園</t>
    <rPh sb="0" eb="2">
      <t>ニンテイ</t>
    </rPh>
    <rPh sb="5" eb="6">
      <t>エン</t>
    </rPh>
    <rPh sb="6" eb="7">
      <t>アブラ</t>
    </rPh>
    <rPh sb="7" eb="8">
      <t>カワ</t>
    </rPh>
    <rPh sb="8" eb="11">
      <t>ヨウチエン</t>
    </rPh>
    <phoneticPr fontId="1"/>
  </si>
  <si>
    <t>認定こども園むつひまわり幼稚園</t>
    <rPh sb="0" eb="2">
      <t>ニンテイ</t>
    </rPh>
    <rPh sb="5" eb="6">
      <t>エン</t>
    </rPh>
    <rPh sb="12" eb="15">
      <t>ヨウチエン</t>
    </rPh>
    <phoneticPr fontId="1"/>
  </si>
  <si>
    <t>認定こども園百石幼稚園</t>
    <rPh sb="0" eb="2">
      <t>ニンテイ</t>
    </rPh>
    <rPh sb="5" eb="6">
      <t>エン</t>
    </rPh>
    <rPh sb="6" eb="8">
      <t>モモイシ</t>
    </rPh>
    <rPh sb="8" eb="11">
      <t>ヨウチエン</t>
    </rPh>
    <phoneticPr fontId="1"/>
  </si>
  <si>
    <t>認定こども園あすなろ幼稚園</t>
    <rPh sb="0" eb="2">
      <t>ニンテイ</t>
    </rPh>
    <rPh sb="5" eb="6">
      <t>エン</t>
    </rPh>
    <rPh sb="10" eb="13">
      <t>ヨウチエン</t>
    </rPh>
    <phoneticPr fontId="1"/>
  </si>
  <si>
    <t>認定こども園富士幼稚園</t>
    <rPh sb="0" eb="2">
      <t>ニンテイ</t>
    </rPh>
    <rPh sb="5" eb="6">
      <t>エン</t>
    </rPh>
    <rPh sb="6" eb="8">
      <t>フジ</t>
    </rPh>
    <rPh sb="8" eb="11">
      <t>ヨウチエン</t>
    </rPh>
    <phoneticPr fontId="1"/>
  </si>
  <si>
    <t>認定こども園白ゆり幼稚園</t>
    <rPh sb="0" eb="2">
      <t>ニンテイ</t>
    </rPh>
    <rPh sb="5" eb="6">
      <t>エン</t>
    </rPh>
    <rPh sb="6" eb="7">
      <t>シラ</t>
    </rPh>
    <rPh sb="9" eb="12">
      <t>ヨウチエン</t>
    </rPh>
    <phoneticPr fontId="3"/>
  </si>
  <si>
    <t>認定こども園第二青森幼稚園</t>
    <rPh sb="0" eb="2">
      <t>ニンテイ</t>
    </rPh>
    <rPh sb="5" eb="6">
      <t>エン</t>
    </rPh>
    <rPh sb="6" eb="8">
      <t>ダイニ</t>
    </rPh>
    <rPh sb="8" eb="10">
      <t>アオモリ</t>
    </rPh>
    <rPh sb="10" eb="13">
      <t>ヨウチエン</t>
    </rPh>
    <phoneticPr fontId="3"/>
  </si>
  <si>
    <t>認定こども園青森幼稚園</t>
    <rPh sb="0" eb="2">
      <t>ニンテイ</t>
    </rPh>
    <rPh sb="5" eb="6">
      <t>エン</t>
    </rPh>
    <rPh sb="6" eb="8">
      <t>アオモリ</t>
    </rPh>
    <rPh sb="8" eb="11">
      <t>ヨウチエン</t>
    </rPh>
    <phoneticPr fontId="3"/>
  </si>
  <si>
    <t>認定こども園第一南幼稚園</t>
    <rPh sb="0" eb="2">
      <t>ニンテイ</t>
    </rPh>
    <rPh sb="5" eb="6">
      <t>エン</t>
    </rPh>
    <rPh sb="6" eb="8">
      <t>ダイイチ</t>
    </rPh>
    <rPh sb="8" eb="9">
      <t>ミナミ</t>
    </rPh>
    <rPh sb="9" eb="12">
      <t>ヨウチエン</t>
    </rPh>
    <phoneticPr fontId="1"/>
  </si>
  <si>
    <t>認定こども園ひばり幼稚園</t>
    <rPh sb="0" eb="6">
      <t>ニンテイ</t>
    </rPh>
    <rPh sb="9" eb="12">
      <t>ヨウチエン</t>
    </rPh>
    <phoneticPr fontId="1"/>
  </si>
  <si>
    <t>認定こども園弘前みなみ幼稚園</t>
    <rPh sb="0" eb="6">
      <t>ニンテイ</t>
    </rPh>
    <rPh sb="6" eb="8">
      <t>ヒロサキ</t>
    </rPh>
    <rPh sb="11" eb="14">
      <t>ヨウチエン</t>
    </rPh>
    <phoneticPr fontId="1"/>
  </si>
  <si>
    <t>認定こども園東雲幼稚園</t>
    <rPh sb="0" eb="6">
      <t>ニンテイ</t>
    </rPh>
    <rPh sb="6" eb="8">
      <t>シノノメ</t>
    </rPh>
    <rPh sb="8" eb="11">
      <t>ヨウチエン</t>
    </rPh>
    <phoneticPr fontId="1"/>
  </si>
  <si>
    <t>認定こども園金木幼稚園</t>
    <rPh sb="0" eb="6">
      <t>ニンテイ</t>
    </rPh>
    <rPh sb="6" eb="8">
      <t>カナギ</t>
    </rPh>
    <rPh sb="8" eb="11">
      <t>ヨウチエン</t>
    </rPh>
    <phoneticPr fontId="1"/>
  </si>
  <si>
    <t>認定こども園十和田みなみ幼稚園</t>
    <rPh sb="0" eb="6">
      <t>ニンテイ</t>
    </rPh>
    <rPh sb="6" eb="9">
      <t>トワダ</t>
    </rPh>
    <rPh sb="12" eb="15">
      <t>ヨウチエン</t>
    </rPh>
    <phoneticPr fontId="1"/>
  </si>
  <si>
    <t>認定こども園育実幼稚園</t>
    <rPh sb="0" eb="6">
      <t>ニンテイ</t>
    </rPh>
    <rPh sb="6" eb="8">
      <t>イクミ</t>
    </rPh>
    <rPh sb="8" eb="11">
      <t>ヨウチエン</t>
    </rPh>
    <phoneticPr fontId="1"/>
  </si>
  <si>
    <t>認定こども園浪岡すみれ保育園</t>
    <rPh sb="0" eb="2">
      <t>ニンテイ</t>
    </rPh>
    <rPh sb="5" eb="6">
      <t>エン</t>
    </rPh>
    <rPh sb="6" eb="8">
      <t>ナミオカ</t>
    </rPh>
    <rPh sb="11" eb="14">
      <t>ホイクエン</t>
    </rPh>
    <phoneticPr fontId="1"/>
  </si>
  <si>
    <t>認定こども園テレジア保育園</t>
    <rPh sb="0" eb="2">
      <t>ニンテイ</t>
    </rPh>
    <rPh sb="5" eb="6">
      <t>エン</t>
    </rPh>
    <rPh sb="10" eb="13">
      <t>ホイクエン</t>
    </rPh>
    <phoneticPr fontId="3"/>
  </si>
  <si>
    <t>認定こども園三島保育園</t>
    <rPh sb="0" eb="2">
      <t>ニンテイ</t>
    </rPh>
    <rPh sb="5" eb="6">
      <t>エン</t>
    </rPh>
    <rPh sb="6" eb="8">
      <t>ミシマ</t>
    </rPh>
    <rPh sb="8" eb="11">
      <t>ホイクエン</t>
    </rPh>
    <phoneticPr fontId="3"/>
  </si>
  <si>
    <t>認定こども園こざくら保育園</t>
    <rPh sb="0" eb="2">
      <t>ニンテイ</t>
    </rPh>
    <rPh sb="5" eb="6">
      <t>エン</t>
    </rPh>
    <rPh sb="10" eb="13">
      <t>ホイクエン</t>
    </rPh>
    <phoneticPr fontId="3"/>
  </si>
  <si>
    <t>認定こども園すみれ保育園</t>
    <rPh sb="0" eb="2">
      <t>ニンテイ</t>
    </rPh>
    <rPh sb="5" eb="6">
      <t>エン</t>
    </rPh>
    <rPh sb="9" eb="12">
      <t>ホイクエン</t>
    </rPh>
    <phoneticPr fontId="3"/>
  </si>
  <si>
    <t>認定こども園美しの森</t>
    <rPh sb="0" eb="2">
      <t>ニンテイ</t>
    </rPh>
    <rPh sb="5" eb="6">
      <t>エン</t>
    </rPh>
    <rPh sb="6" eb="7">
      <t>ウツク</t>
    </rPh>
    <rPh sb="9" eb="10">
      <t>モリ</t>
    </rPh>
    <phoneticPr fontId="3"/>
  </si>
  <si>
    <t>認定こども園なおみ園</t>
    <rPh sb="0" eb="2">
      <t>ニンテイ</t>
    </rPh>
    <rPh sb="5" eb="6">
      <t>エン</t>
    </rPh>
    <rPh sb="9" eb="10">
      <t>エン</t>
    </rPh>
    <phoneticPr fontId="3"/>
  </si>
  <si>
    <t>認定こども園柳田保育園</t>
    <rPh sb="0" eb="2">
      <t>ニンテイ</t>
    </rPh>
    <rPh sb="5" eb="6">
      <t>エン</t>
    </rPh>
    <rPh sb="6" eb="8">
      <t>ヤナギダ</t>
    </rPh>
    <rPh sb="8" eb="11">
      <t>ホイクエン</t>
    </rPh>
    <phoneticPr fontId="3"/>
  </si>
  <si>
    <t>幼保連携型認定こども園真土保育園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シンド</t>
    </rPh>
    <rPh sb="13" eb="16">
      <t>ホイクエン</t>
    </rPh>
    <phoneticPr fontId="3"/>
  </si>
  <si>
    <t>東北赤松福祉会</t>
    <phoneticPr fontId="3"/>
  </si>
  <si>
    <t>はまなす福祉会</t>
    <rPh sb="4" eb="7">
      <t>フクシカイ</t>
    </rPh>
    <phoneticPr fontId="4"/>
  </si>
  <si>
    <t>みちのく福祉会</t>
    <rPh sb="4" eb="6">
      <t>フクシ</t>
    </rPh>
    <rPh sb="6" eb="7">
      <t>カイ</t>
    </rPh>
    <phoneticPr fontId="4"/>
  </si>
  <si>
    <t>はまなす愛育会</t>
    <rPh sb="4" eb="5">
      <t>アイ</t>
    </rPh>
    <rPh sb="5" eb="6">
      <t>イク</t>
    </rPh>
    <rPh sb="6" eb="7">
      <t>カイ</t>
    </rPh>
    <phoneticPr fontId="4"/>
  </si>
  <si>
    <t>ひまわり福祉会</t>
    <rPh sb="4" eb="6">
      <t>フクシ</t>
    </rPh>
    <rPh sb="6" eb="7">
      <t>カイ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</si>
  <si>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</si>
  <si>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障害者支援施設徳誠園</t>
    <rPh sb="0" eb="3">
      <t>ショウガイシャ</t>
    </rPh>
    <rPh sb="3" eb="5">
      <t>シエン</t>
    </rPh>
    <rPh sb="5" eb="7">
      <t>シセツ</t>
    </rPh>
    <rPh sb="7" eb="8">
      <t>トク</t>
    </rPh>
    <rPh sb="8" eb="9">
      <t>マコト</t>
    </rPh>
    <rPh sb="9" eb="10">
      <t>エン</t>
    </rPh>
    <phoneticPr fontId="4"/>
  </si>
  <si>
    <t>障害者支援施設金浜療護園</t>
    <rPh sb="0" eb="3">
      <t>ショウガイシャ</t>
    </rPh>
    <rPh sb="3" eb="5">
      <t>シエン</t>
    </rPh>
    <rPh sb="5" eb="7">
      <t>シセツ</t>
    </rPh>
    <rPh sb="7" eb="9">
      <t>カナハマ</t>
    </rPh>
    <rPh sb="9" eb="10">
      <t>リョウ</t>
    </rPh>
    <rPh sb="10" eb="12">
      <t>ゴエン</t>
    </rPh>
    <phoneticPr fontId="4"/>
  </si>
  <si>
    <t>指定障害者支援施設りんどう苑(東京都委託施設)</t>
    <phoneticPr fontId="3"/>
  </si>
  <si>
    <t>障害者支援施設こぶし園</t>
    <rPh sb="0" eb="3">
      <t>ショウガイシャ</t>
    </rPh>
    <rPh sb="3" eb="5">
      <t>シエン</t>
    </rPh>
    <rPh sb="5" eb="7">
      <t>シセツ</t>
    </rPh>
    <rPh sb="10" eb="11">
      <t>エン</t>
    </rPh>
    <phoneticPr fontId="4"/>
  </si>
  <si>
    <t>障害者支援施設「野木和園」</t>
    <rPh sb="0" eb="3">
      <t>ショウガイシャ</t>
    </rPh>
    <rPh sb="3" eb="5">
      <t>シエン</t>
    </rPh>
    <rPh sb="5" eb="7">
      <t>シセツ</t>
    </rPh>
    <rPh sb="8" eb="10">
      <t>ノギ</t>
    </rPh>
    <rPh sb="10" eb="11">
      <t>カズ</t>
    </rPh>
    <rPh sb="11" eb="12">
      <t>エン</t>
    </rPh>
    <phoneticPr fontId="4"/>
  </si>
  <si>
    <t>障がい者支援施設幸養苑</t>
    <rPh sb="0" eb="1">
      <t>サワ</t>
    </rPh>
    <rPh sb="3" eb="4">
      <t>シャ</t>
    </rPh>
    <rPh sb="4" eb="6">
      <t>シエン</t>
    </rPh>
    <rPh sb="6" eb="8">
      <t>シセツ</t>
    </rPh>
    <rPh sb="8" eb="9">
      <t>サチ</t>
    </rPh>
    <rPh sb="9" eb="10">
      <t>ヨウ</t>
    </rPh>
    <rPh sb="10" eb="11">
      <t>エン</t>
    </rPh>
    <phoneticPr fontId="4"/>
  </si>
  <si>
    <t>障害者支援施設津麦園</t>
    <rPh sb="3" eb="5">
      <t>シエン</t>
    </rPh>
    <rPh sb="5" eb="7">
      <t>シセツ</t>
    </rPh>
    <rPh sb="7" eb="8">
      <t>ツ</t>
    </rPh>
    <rPh sb="8" eb="9">
      <t>ムギ</t>
    </rPh>
    <rPh sb="9" eb="10">
      <t>エン</t>
    </rPh>
    <phoneticPr fontId="4"/>
  </si>
  <si>
    <t>青森県立あすなろ療育福祉センター</t>
    <rPh sb="0" eb="3">
      <t>アオモリケン</t>
    </rPh>
    <rPh sb="3" eb="4">
      <t>リツ</t>
    </rPh>
    <rPh sb="8" eb="10">
      <t>リョウイク</t>
    </rPh>
    <rPh sb="10" eb="12">
      <t>フクシ</t>
    </rPh>
    <phoneticPr fontId="3"/>
  </si>
  <si>
    <t>障害者支援施設千年園</t>
    <rPh sb="0" eb="2">
      <t>ショウガイ</t>
    </rPh>
    <rPh sb="2" eb="3">
      <t>モノ</t>
    </rPh>
    <rPh sb="3" eb="5">
      <t>シエン</t>
    </rPh>
    <rPh sb="5" eb="7">
      <t>シセツ</t>
    </rPh>
    <rPh sb="7" eb="9">
      <t>ユキトシ</t>
    </rPh>
    <rPh sb="9" eb="10">
      <t>エン</t>
    </rPh>
    <phoneticPr fontId="4"/>
  </si>
  <si>
    <t>障害者支援施設山郷館</t>
    <rPh sb="0" eb="3">
      <t>ショウガイシャ</t>
    </rPh>
    <rPh sb="3" eb="5">
      <t>シエン</t>
    </rPh>
    <rPh sb="5" eb="7">
      <t>シセツ</t>
    </rPh>
    <rPh sb="7" eb="8">
      <t>ヤマ</t>
    </rPh>
    <rPh sb="8" eb="9">
      <t>ゴウ</t>
    </rPh>
    <rPh sb="9" eb="10">
      <t>カン</t>
    </rPh>
    <phoneticPr fontId="4"/>
  </si>
  <si>
    <t>障害者支援施設拓光園</t>
    <rPh sb="0" eb="3">
      <t>ショウガイシャ</t>
    </rPh>
    <rPh sb="3" eb="5">
      <t>シエン</t>
    </rPh>
    <rPh sb="5" eb="7">
      <t>シセツ</t>
    </rPh>
    <rPh sb="7" eb="8">
      <t>タク</t>
    </rPh>
    <rPh sb="8" eb="9">
      <t>ヒカリ</t>
    </rPh>
    <rPh sb="9" eb="10">
      <t>エン</t>
    </rPh>
    <phoneticPr fontId="4"/>
  </si>
  <si>
    <t>障害者支援施設山郷館くろいし</t>
    <rPh sb="0" eb="3">
      <t>ショウガイシャ</t>
    </rPh>
    <rPh sb="3" eb="5">
      <t>シエン</t>
    </rPh>
    <rPh sb="5" eb="7">
      <t>シセツ</t>
    </rPh>
    <rPh sb="7" eb="8">
      <t>ヤマ</t>
    </rPh>
    <rPh sb="8" eb="9">
      <t>ゴウ</t>
    </rPh>
    <rPh sb="9" eb="10">
      <t>カン</t>
    </rPh>
    <phoneticPr fontId="4"/>
  </si>
  <si>
    <t>障害者支援施設栄幸園</t>
    <rPh sb="0" eb="3">
      <t>ショウガイシャ</t>
    </rPh>
    <rPh sb="3" eb="5">
      <t>シエン</t>
    </rPh>
    <rPh sb="5" eb="7">
      <t>シセツ</t>
    </rPh>
    <rPh sb="7" eb="8">
      <t>エイ</t>
    </rPh>
    <rPh sb="8" eb="9">
      <t>サチ</t>
    </rPh>
    <rPh sb="9" eb="10">
      <t>エン</t>
    </rPh>
    <phoneticPr fontId="4"/>
  </si>
  <si>
    <t>障害者支援施設あかまつ園</t>
    <rPh sb="0" eb="2">
      <t>ショウガイ</t>
    </rPh>
    <rPh sb="2" eb="3">
      <t>モノ</t>
    </rPh>
    <rPh sb="3" eb="5">
      <t>シエン</t>
    </rPh>
    <rPh sb="5" eb="7">
      <t>シセツ</t>
    </rPh>
    <rPh sb="11" eb="12">
      <t>エン</t>
    </rPh>
    <phoneticPr fontId="4"/>
  </si>
  <si>
    <t>障害者支援施設陽幸園</t>
    <rPh sb="0" eb="3">
      <t>ショウガイシャ</t>
    </rPh>
    <rPh sb="3" eb="5">
      <t>シエン</t>
    </rPh>
    <rPh sb="5" eb="7">
      <t>シセツ</t>
    </rPh>
    <phoneticPr fontId="3"/>
  </si>
  <si>
    <t>つがるの里(東京都委託施設)</t>
    <rPh sb="4" eb="5">
      <t>サト</t>
    </rPh>
    <phoneticPr fontId="4"/>
  </si>
  <si>
    <t>障害者総合福祉センターなつどまり障害者支援施設しらかば寮</t>
    <rPh sb="0" eb="3">
      <t>ショウガイシャ</t>
    </rPh>
    <rPh sb="3" eb="5">
      <t>ソウゴウ</t>
    </rPh>
    <rPh sb="5" eb="7">
      <t>フクシ</t>
    </rPh>
    <rPh sb="16" eb="19">
      <t>ショウガイシャ</t>
    </rPh>
    <rPh sb="19" eb="21">
      <t>シエン</t>
    </rPh>
    <rPh sb="21" eb="23">
      <t>シセツ</t>
    </rPh>
    <rPh sb="27" eb="28">
      <t>リョウ</t>
    </rPh>
    <phoneticPr fontId="4"/>
  </si>
  <si>
    <t>障害者総合福祉センターなつどまり障害者支援施設さつき寮</t>
    <rPh sb="0" eb="3">
      <t>ショウガイシャ</t>
    </rPh>
    <rPh sb="3" eb="5">
      <t>ソウゴウ</t>
    </rPh>
    <rPh sb="5" eb="7">
      <t>フクシ</t>
    </rPh>
    <rPh sb="16" eb="19">
      <t>ショウガイシャ</t>
    </rPh>
    <rPh sb="19" eb="21">
      <t>シエン</t>
    </rPh>
    <rPh sb="21" eb="23">
      <t>シセツ</t>
    </rPh>
    <rPh sb="26" eb="27">
      <t>リョウ</t>
    </rPh>
    <phoneticPr fontId="4"/>
  </si>
  <si>
    <t>障害者支援施設かもめ苑(東京都委託施設)</t>
    <rPh sb="0" eb="3">
      <t>ショウガイシャ</t>
    </rPh>
    <rPh sb="3" eb="5">
      <t>シエン</t>
    </rPh>
    <rPh sb="5" eb="7">
      <t>シセツ</t>
    </rPh>
    <rPh sb="10" eb="11">
      <t>エン</t>
    </rPh>
    <phoneticPr fontId="4"/>
  </si>
  <si>
    <t>障害者支援施設あすなろクリーナース</t>
    <rPh sb="0" eb="3">
      <t>ショウガイシャ</t>
    </rPh>
    <rPh sb="3" eb="5">
      <t>シエン</t>
    </rPh>
    <rPh sb="5" eb="7">
      <t>シセツ</t>
    </rPh>
    <phoneticPr fontId="4"/>
  </si>
  <si>
    <t>障害者支援施設あぜりあ苑(東京都委託施設)</t>
    <rPh sb="0" eb="3">
      <t>ショウガイシャ</t>
    </rPh>
    <rPh sb="3" eb="5">
      <t>シエン</t>
    </rPh>
    <rPh sb="5" eb="7">
      <t>シセツ</t>
    </rPh>
    <rPh sb="11" eb="12">
      <t>エン</t>
    </rPh>
    <phoneticPr fontId="4"/>
  </si>
  <si>
    <t>障がい者支援施設けやき寮</t>
    <rPh sb="0" eb="1">
      <t>ショウ</t>
    </rPh>
    <rPh sb="3" eb="4">
      <t>シャ</t>
    </rPh>
    <rPh sb="4" eb="6">
      <t>シエン</t>
    </rPh>
    <rPh sb="6" eb="8">
      <t>シセツ</t>
    </rPh>
    <rPh sb="11" eb="12">
      <t>リョウ</t>
    </rPh>
    <phoneticPr fontId="4"/>
  </si>
  <si>
    <t>障害者支援施設かけはし寮</t>
    <rPh sb="0" eb="3">
      <t>ショウガイシャ</t>
    </rPh>
    <rPh sb="3" eb="5">
      <t>シエン</t>
    </rPh>
    <rPh sb="5" eb="7">
      <t>シセツ</t>
    </rPh>
    <rPh sb="11" eb="12">
      <t>リョウ</t>
    </rPh>
    <phoneticPr fontId="4"/>
  </si>
  <si>
    <t>017-738-5032</t>
    <phoneticPr fontId="3"/>
  </si>
  <si>
    <t>017-754-3713</t>
    <phoneticPr fontId="3"/>
  </si>
  <si>
    <t>017-739-7208</t>
    <phoneticPr fontId="3"/>
  </si>
  <si>
    <t>0172-62-1800</t>
    <phoneticPr fontId="3"/>
  </si>
  <si>
    <t>017-738-5145</t>
    <phoneticPr fontId="3"/>
  </si>
  <si>
    <t>017-742-3000</t>
    <phoneticPr fontId="3"/>
  </si>
  <si>
    <t>017-738-3100</t>
    <phoneticPr fontId="3"/>
  </si>
  <si>
    <t>017-787-2450</t>
    <phoneticPr fontId="3"/>
  </si>
  <si>
    <t>017-726-5855</t>
    <phoneticPr fontId="3"/>
  </si>
  <si>
    <t>017-788-7111</t>
    <phoneticPr fontId="3"/>
  </si>
  <si>
    <t>017-787-3121</t>
    <phoneticPr fontId="3"/>
  </si>
  <si>
    <t>017-781-0174</t>
    <phoneticPr fontId="3"/>
  </si>
  <si>
    <t>地域活動支援センター憩いの森あすもこっ</t>
    <rPh sb="0" eb="2">
      <t>チイキ</t>
    </rPh>
    <rPh sb="2" eb="4">
      <t>カツドウ</t>
    </rPh>
    <rPh sb="4" eb="6">
      <t>シエン</t>
    </rPh>
    <rPh sb="10" eb="11">
      <t>イコ</t>
    </rPh>
    <rPh sb="13" eb="14">
      <t>モリ</t>
    </rPh>
    <phoneticPr fontId="4"/>
  </si>
  <si>
    <t>外ヶ浜町地域活動支援センター</t>
    <rPh sb="0" eb="3">
      <t>ソトガハマ</t>
    </rPh>
    <rPh sb="3" eb="4">
      <t>マチ</t>
    </rPh>
    <rPh sb="4" eb="6">
      <t>チイキ</t>
    </rPh>
    <rPh sb="6" eb="8">
      <t>カツドウ</t>
    </rPh>
    <rPh sb="8" eb="10">
      <t>シエン</t>
    </rPh>
    <phoneticPr fontId="4"/>
  </si>
  <si>
    <t>今別町地域活動支援センターかもめ</t>
    <rPh sb="0" eb="2">
      <t>イマベツ</t>
    </rPh>
    <rPh sb="2" eb="3">
      <t>マチ</t>
    </rPh>
    <rPh sb="3" eb="5">
      <t>チイキ</t>
    </rPh>
    <rPh sb="5" eb="7">
      <t>カツドウ</t>
    </rPh>
    <rPh sb="7" eb="9">
      <t>シエン</t>
    </rPh>
    <phoneticPr fontId="4"/>
  </si>
  <si>
    <t>つがる市地域活動支援センター</t>
    <rPh sb="3" eb="4">
      <t>シ</t>
    </rPh>
    <rPh sb="4" eb="6">
      <t>チイキ</t>
    </rPh>
    <rPh sb="6" eb="8">
      <t>カツドウ</t>
    </rPh>
    <rPh sb="8" eb="10">
      <t>シエン</t>
    </rPh>
    <phoneticPr fontId="4"/>
  </si>
  <si>
    <t>山郷館地域活動支援センターキャンパス</t>
    <rPh sb="0" eb="1">
      <t>ヤマ</t>
    </rPh>
    <rPh sb="1" eb="2">
      <t>ゴウ</t>
    </rPh>
    <rPh sb="2" eb="3">
      <t>カン</t>
    </rPh>
    <rPh sb="3" eb="5">
      <t>チイキ</t>
    </rPh>
    <rPh sb="5" eb="7">
      <t>カツドウ</t>
    </rPh>
    <rPh sb="7" eb="9">
      <t>シエン</t>
    </rPh>
    <phoneticPr fontId="4"/>
  </si>
  <si>
    <t>山郷館サポートセンターくろいし</t>
    <rPh sb="0" eb="1">
      <t>ヤマ</t>
    </rPh>
    <rPh sb="1" eb="2">
      <t>ゴウ</t>
    </rPh>
    <rPh sb="2" eb="3">
      <t>カン</t>
    </rPh>
    <phoneticPr fontId="4"/>
  </si>
  <si>
    <t>ｗａｉｗａｉはうすコスモス</t>
    <phoneticPr fontId="3"/>
  </si>
  <si>
    <t>救護施設</t>
    <rPh sb="0" eb="2">
      <t>キュウゴ</t>
    </rPh>
    <rPh sb="2" eb="4">
      <t>シセツ</t>
    </rPh>
    <phoneticPr fontId="3"/>
  </si>
  <si>
    <t>養護老人ホーム</t>
  </si>
  <si>
    <t>特別養護老人ホーム</t>
    <phoneticPr fontId="3"/>
  </si>
  <si>
    <t>017-741-4301</t>
    <phoneticPr fontId="4"/>
  </si>
  <si>
    <t>0173-
22-6633</t>
    <phoneticPr fontId="3"/>
  </si>
  <si>
    <t>津軽富士見会</t>
    <rPh sb="2" eb="4">
      <t>フジ</t>
    </rPh>
    <rPh sb="4" eb="5">
      <t>ミ</t>
    </rPh>
    <rPh sb="5" eb="6">
      <t>カイ</t>
    </rPh>
    <phoneticPr fontId="4"/>
  </si>
  <si>
    <t>青森民友厚生振興団</t>
    <rPh sb="4" eb="6">
      <t>コウセイ</t>
    </rPh>
    <rPh sb="6" eb="8">
      <t>シンコウ</t>
    </rPh>
    <rPh sb="8" eb="9">
      <t>ダン</t>
    </rPh>
    <phoneticPr fontId="4"/>
  </si>
  <si>
    <t>青森社会福祉振興団</t>
    <rPh sb="4" eb="6">
      <t>フクシ</t>
    </rPh>
    <rPh sb="6" eb="8">
      <t>シンコウ</t>
    </rPh>
    <rPh sb="8" eb="9">
      <t>ダン</t>
    </rPh>
    <phoneticPr fontId="4"/>
  </si>
  <si>
    <t>軽費老人ホーム（Ａ型）</t>
    <phoneticPr fontId="3"/>
  </si>
  <si>
    <t>軽費老人ホーム（ケアハウス）</t>
    <phoneticPr fontId="3"/>
  </si>
  <si>
    <t>外ヶ浜町三厩高齢者生活福祉センター寿楽園</t>
    <rPh sb="0" eb="1">
      <t>ガイ</t>
    </rPh>
    <rPh sb="2" eb="3">
      <t>ハマ</t>
    </rPh>
    <rPh sb="3" eb="4">
      <t>マチ</t>
    </rPh>
    <phoneticPr fontId="4"/>
  </si>
  <si>
    <t>青森市中央三丁目16-1</t>
    <rPh sb="0" eb="2">
      <t>アオモリ</t>
    </rPh>
    <rPh sb="2" eb="3">
      <t>シ</t>
    </rPh>
    <phoneticPr fontId="3"/>
  </si>
  <si>
    <t>青森市浪岡大字浪岡字稲村274</t>
    <rPh sb="5" eb="7">
      <t>オオアザ</t>
    </rPh>
    <rPh sb="7" eb="9">
      <t>ナミオカ</t>
    </rPh>
    <phoneticPr fontId="4"/>
  </si>
  <si>
    <t>弘前市大字石川字大仏53</t>
    <phoneticPr fontId="3"/>
  </si>
  <si>
    <t>弘前市大字高杉字神原93-2</t>
    <phoneticPr fontId="4"/>
  </si>
  <si>
    <t>弘前市大字城西四丁目1-3</t>
    <phoneticPr fontId="3"/>
  </si>
  <si>
    <t>八戸市大字尻内字尻内河原61</t>
    <rPh sb="0" eb="3">
      <t>ハチノヘシ</t>
    </rPh>
    <phoneticPr fontId="3"/>
  </si>
  <si>
    <t>八戸市南郷大字島守字阿庄内15-2</t>
    <rPh sb="0" eb="3">
      <t>ハチノヘシ</t>
    </rPh>
    <rPh sb="3" eb="5">
      <t>ナンゴウ</t>
    </rPh>
    <phoneticPr fontId="4"/>
  </si>
  <si>
    <t>五所川原市字幾世森218-6</t>
    <rPh sb="0" eb="5">
      <t>ゴショガワラシ</t>
    </rPh>
    <rPh sb="6" eb="9">
      <t>イクセモリ</t>
    </rPh>
    <phoneticPr fontId="3"/>
  </si>
  <si>
    <t>五所川原市金木町川倉字七夕野426-11</t>
    <rPh sb="5" eb="8">
      <t>カナギマチ</t>
    </rPh>
    <phoneticPr fontId="4"/>
  </si>
  <si>
    <t>五所川原市金木町喜良市坂本476</t>
    <rPh sb="5" eb="8">
      <t>カナギマチ</t>
    </rPh>
    <phoneticPr fontId="4"/>
  </si>
  <si>
    <t>五所川原市金木町嘉瀬端山崎35-40</t>
    <rPh sb="5" eb="8">
      <t>カナギマチ</t>
    </rPh>
    <phoneticPr fontId="4"/>
  </si>
  <si>
    <t>五所川原市金木町芦野336-1</t>
    <rPh sb="7" eb="8">
      <t>マチ</t>
    </rPh>
    <phoneticPr fontId="4"/>
  </si>
  <si>
    <t>五所川原市脇元赤川113-1</t>
    <rPh sb="5" eb="6">
      <t>ワキ</t>
    </rPh>
    <rPh sb="6" eb="7">
      <t>モト</t>
    </rPh>
    <rPh sb="7" eb="9">
      <t>アカガワ</t>
    </rPh>
    <phoneticPr fontId="3"/>
  </si>
  <si>
    <t>三沢市大字三沢字淋代平116-2945</t>
    <rPh sb="0" eb="3">
      <t>ミサワシ</t>
    </rPh>
    <phoneticPr fontId="4"/>
  </si>
  <si>
    <t>むつ市大畑町赤滝山国有林内</t>
    <rPh sb="2" eb="3">
      <t>シ</t>
    </rPh>
    <rPh sb="5" eb="6">
      <t>マチ</t>
    </rPh>
    <rPh sb="6" eb="7">
      <t>アカ</t>
    </rPh>
    <phoneticPr fontId="4"/>
  </si>
  <si>
    <t>つがる市柏桑野木田若宮258-1</t>
    <rPh sb="4" eb="5">
      <t>カシワ</t>
    </rPh>
    <phoneticPr fontId="4"/>
  </si>
  <si>
    <t>つがる市稲垣町豊川宮川42-3</t>
    <rPh sb="4" eb="6">
      <t>イナガキ</t>
    </rPh>
    <rPh sb="6" eb="7">
      <t>マチ</t>
    </rPh>
    <phoneticPr fontId="4"/>
  </si>
  <si>
    <t>つがる市車力町花林48</t>
    <rPh sb="6" eb="7">
      <t>マチ</t>
    </rPh>
    <phoneticPr fontId="4"/>
  </si>
  <si>
    <t>南津軽郡藤崎町大字西豊田1-3</t>
    <rPh sb="0" eb="4">
      <t>ミナミツガルグン</t>
    </rPh>
    <rPh sb="4" eb="7">
      <t>フジサキマチ</t>
    </rPh>
    <phoneticPr fontId="4"/>
  </si>
  <si>
    <t>南津軽郡藤崎町大字常盤字富田70-1</t>
  </si>
  <si>
    <t>南津軽郡藤崎町大字常盤字富田70-1</t>
    <phoneticPr fontId="4"/>
  </si>
  <si>
    <t>南津軽郡大鰐町大字蔵館字川原田37-6</t>
    <rPh sb="4" eb="6">
      <t>オオワニ</t>
    </rPh>
    <phoneticPr fontId="4"/>
  </si>
  <si>
    <t>上北郡野辺地町字前田1-7</t>
  </si>
  <si>
    <t>上北郡野辺地町字前田1-7</t>
    <rPh sb="0" eb="3">
      <t>カミキタグン</t>
    </rPh>
    <rPh sb="3" eb="7">
      <t>ノヘジマチ</t>
    </rPh>
    <phoneticPr fontId="4"/>
  </si>
  <si>
    <t>上北郡七戸町字森ノ上16-4</t>
    <rPh sb="0" eb="3">
      <t>カミキタグン</t>
    </rPh>
    <rPh sb="3" eb="6">
      <t>シチノヘマチ</t>
    </rPh>
    <phoneticPr fontId="3"/>
  </si>
  <si>
    <t>上北郡六戸町大字犬落瀬字柴山3-9</t>
    <rPh sb="0" eb="3">
      <t>カミキタグン</t>
    </rPh>
    <rPh sb="3" eb="6">
      <t>ロクノヘマチ</t>
    </rPh>
    <phoneticPr fontId="3"/>
  </si>
  <si>
    <t>上北郡横浜町字三保野57-8</t>
    <rPh sb="0" eb="3">
      <t>カミキタグン</t>
    </rPh>
    <rPh sb="3" eb="6">
      <t>ヨコハママチ</t>
    </rPh>
    <phoneticPr fontId="4"/>
  </si>
  <si>
    <t>上北郡東北町大字上野字上野191-1</t>
    <rPh sb="0" eb="3">
      <t>カミキタグン</t>
    </rPh>
    <rPh sb="3" eb="5">
      <t>トウホク</t>
    </rPh>
    <rPh sb="5" eb="6">
      <t>マチ</t>
    </rPh>
    <phoneticPr fontId="4"/>
  </si>
  <si>
    <t>上北郡東北町字上笹橋45-10</t>
    <rPh sb="0" eb="3">
      <t>カミキタグン</t>
    </rPh>
    <rPh sb="3" eb="5">
      <t>トウホク</t>
    </rPh>
    <rPh sb="5" eb="6">
      <t>マチ</t>
    </rPh>
    <phoneticPr fontId="4"/>
  </si>
  <si>
    <t>上北郡六ヶ所村大字平沼字二階坂92-7</t>
    <rPh sb="0" eb="3">
      <t>カミキタグン</t>
    </rPh>
    <rPh sb="3" eb="7">
      <t>ロッカショムラ</t>
    </rPh>
    <phoneticPr fontId="4"/>
  </si>
  <si>
    <t>上北郡おいらせ町向川原3-12</t>
    <rPh sb="0" eb="3">
      <t>カミキタグン</t>
    </rPh>
    <rPh sb="7" eb="8">
      <t>マチ</t>
    </rPh>
    <phoneticPr fontId="4"/>
  </si>
  <si>
    <t>三戸郡三戸町大字梅内字権現林139</t>
    <rPh sb="0" eb="3">
      <t>サンノヘグン</t>
    </rPh>
    <rPh sb="3" eb="6">
      <t>サンノヘマチ</t>
    </rPh>
    <phoneticPr fontId="3"/>
  </si>
  <si>
    <t>三戸郡田子町大字田子字幅川原51-1</t>
    <rPh sb="3" eb="6">
      <t>タッコマチ</t>
    </rPh>
    <phoneticPr fontId="4"/>
  </si>
  <si>
    <t>三戸郡南部町大字平字広場28-1</t>
    <rPh sb="3" eb="6">
      <t>ナンブマチ</t>
    </rPh>
    <rPh sb="6" eb="8">
      <t>ダイジ</t>
    </rPh>
    <phoneticPr fontId="4"/>
  </si>
  <si>
    <t>三戸郡南部町大字沖田面字下村42-2</t>
    <phoneticPr fontId="4"/>
  </si>
  <si>
    <t>三戸郡南部町大字埖渡字田ノ沢4</t>
    <rPh sb="9" eb="10">
      <t>ワタ</t>
    </rPh>
    <phoneticPr fontId="3"/>
  </si>
  <si>
    <t>三戸郡階上町大字道仏字天当平1-182</t>
    <rPh sb="3" eb="6">
      <t>ハシカミチョウ</t>
    </rPh>
    <phoneticPr fontId="4"/>
  </si>
  <si>
    <t>三戸郡新郷村大字戸来字橋ノ下21-1</t>
    <rPh sb="3" eb="6">
      <t>シンゴウムラ</t>
    </rPh>
    <phoneticPr fontId="4"/>
  </si>
  <si>
    <t>三戸郡新郷村大字西越字向田3</t>
    <phoneticPr fontId="3"/>
  </si>
  <si>
    <t>三戸郡新郷村大字戸来字六ツ橋12-1</t>
    <phoneticPr fontId="4"/>
  </si>
  <si>
    <t>老人福祉センター（Ａ型）</t>
  </si>
  <si>
    <t>老人福祉センター（Ｂ型）</t>
  </si>
  <si>
    <t>老人福祉センター（特Ａ型）</t>
  </si>
  <si>
    <t>017-722-4517</t>
    <phoneticPr fontId="4"/>
  </si>
  <si>
    <t>0172-62-8812</t>
    <phoneticPr fontId="4"/>
  </si>
  <si>
    <t>0172-92-3510</t>
    <phoneticPr fontId="4"/>
  </si>
  <si>
    <t>0172-95-3535</t>
    <phoneticPr fontId="4"/>
  </si>
  <si>
    <t>0172-38-0858</t>
    <phoneticPr fontId="4"/>
  </si>
  <si>
    <t>0178-27-0767</t>
    <phoneticPr fontId="4"/>
  </si>
  <si>
    <t>0178-82-3000</t>
    <phoneticPr fontId="4"/>
  </si>
  <si>
    <t>0172-53-3961</t>
    <phoneticPr fontId="4"/>
  </si>
  <si>
    <t>0173-33-5432</t>
    <phoneticPr fontId="3"/>
  </si>
  <si>
    <t>0173-53-3864</t>
    <phoneticPr fontId="3"/>
  </si>
  <si>
    <t>0176-59-2246</t>
    <phoneticPr fontId="4"/>
  </si>
  <si>
    <t>0175-34-4646</t>
    <phoneticPr fontId="3"/>
  </si>
  <si>
    <t>0173-26-3836</t>
    <phoneticPr fontId="4"/>
  </si>
  <si>
    <t>0173-25-2468</t>
    <phoneticPr fontId="4"/>
  </si>
  <si>
    <t>0173-46-2306</t>
    <phoneticPr fontId="4"/>
  </si>
  <si>
    <t>0173-56-3051</t>
    <phoneticPr fontId="4"/>
  </si>
  <si>
    <t>0172-75-3232</t>
    <phoneticPr fontId="4"/>
  </si>
  <si>
    <t>0172-48-5656</t>
    <phoneticPr fontId="4"/>
  </si>
  <si>
    <t>0173-57-4841</t>
  </si>
  <si>
    <t>0175-64-0401</t>
  </si>
  <si>
    <t>0175-64-0401</t>
    <phoneticPr fontId="4"/>
  </si>
  <si>
    <t>0176-55-5133</t>
    <phoneticPr fontId="4"/>
  </si>
  <si>
    <t>0176-56-3111(内線360)</t>
    <rPh sb="13" eb="14">
      <t>ナイ</t>
    </rPh>
    <rPh sb="14" eb="15">
      <t>セン</t>
    </rPh>
    <phoneticPr fontId="4"/>
  </si>
  <si>
    <t>0175-63-2001</t>
    <phoneticPr fontId="4"/>
  </si>
  <si>
    <t>0175-75-3000</t>
    <phoneticPr fontId="4"/>
  </si>
  <si>
    <t>0178-56-4415</t>
    <phoneticPr fontId="4"/>
  </si>
  <si>
    <t>0179-22-3361</t>
    <phoneticPr fontId="4"/>
  </si>
  <si>
    <t>0179-32-4045</t>
  </si>
  <si>
    <t>0179-32-4045</t>
    <phoneticPr fontId="4"/>
  </si>
  <si>
    <t>0178-76-2662</t>
  </si>
  <si>
    <t>0178-76-2662</t>
    <phoneticPr fontId="4"/>
  </si>
  <si>
    <t>0178-88-2522</t>
    <phoneticPr fontId="4"/>
  </si>
  <si>
    <t>0178-78-2855</t>
    <phoneticPr fontId="4"/>
  </si>
  <si>
    <t>0178-78-3280</t>
    <phoneticPr fontId="4"/>
  </si>
  <si>
    <t>0178-78-3281</t>
    <phoneticPr fontId="4"/>
  </si>
  <si>
    <t>地域包括支援センター</t>
    <phoneticPr fontId="3"/>
  </si>
  <si>
    <t>介護老人保健施設</t>
    <phoneticPr fontId="3"/>
  </si>
  <si>
    <t>甲田苑（甲田クリニック併設）</t>
    <rPh sb="4" eb="5">
      <t>コウ</t>
    </rPh>
    <rPh sb="5" eb="6">
      <t>タ</t>
    </rPh>
    <rPh sb="11" eb="13">
      <t>ヘイセツ</t>
    </rPh>
    <phoneticPr fontId="4"/>
  </si>
  <si>
    <t>地域福祉センター</t>
    <phoneticPr fontId="3"/>
  </si>
  <si>
    <t>市町村保健センター</t>
    <phoneticPr fontId="3"/>
  </si>
  <si>
    <t>0172-57-5311</t>
    <phoneticPr fontId="4"/>
  </si>
  <si>
    <t>0173-33-0702</t>
    <phoneticPr fontId="4"/>
  </si>
  <si>
    <t>0172-45-2725</t>
    <phoneticPr fontId="4"/>
  </si>
  <si>
    <t>0173-42-4660</t>
    <phoneticPr fontId="4"/>
  </si>
  <si>
    <t>0178-61-7555</t>
    <phoneticPr fontId="4"/>
  </si>
  <si>
    <t>0175-64-1770</t>
    <phoneticPr fontId="4"/>
  </si>
  <si>
    <t>0174-25-2474</t>
    <phoneticPr fontId="4"/>
  </si>
  <si>
    <t>0173-35-8898</t>
    <phoneticPr fontId="4"/>
  </si>
  <si>
    <t>0176-57-0707</t>
    <phoneticPr fontId="4"/>
  </si>
  <si>
    <t>0175-72-2794</t>
    <phoneticPr fontId="4"/>
  </si>
  <si>
    <t>0172-37-3750</t>
    <phoneticPr fontId="4"/>
  </si>
  <si>
    <t>0176-25-1181</t>
    <phoneticPr fontId="4"/>
  </si>
  <si>
    <t>0175-28-5800</t>
    <phoneticPr fontId="4"/>
  </si>
  <si>
    <t>0179-20-7100</t>
    <phoneticPr fontId="4"/>
  </si>
  <si>
    <t>0179-20-1153</t>
    <phoneticPr fontId="4"/>
  </si>
  <si>
    <t>0175-35-3111</t>
    <phoneticPr fontId="4"/>
  </si>
  <si>
    <t>0173-82-1600</t>
    <phoneticPr fontId="4"/>
  </si>
  <si>
    <t>0173-22-3394</t>
  </si>
  <si>
    <t>0173-22-3394</t>
    <phoneticPr fontId="4"/>
  </si>
  <si>
    <t>0179-20-6111</t>
    <phoneticPr fontId="4"/>
  </si>
  <si>
    <t>0175-34-6611</t>
    <phoneticPr fontId="4"/>
  </si>
  <si>
    <t>0174-22-2941</t>
    <phoneticPr fontId="4"/>
  </si>
  <si>
    <t>0172-62-1174</t>
    <phoneticPr fontId="4"/>
  </si>
  <si>
    <t>0178-84-2210</t>
    <phoneticPr fontId="4"/>
  </si>
  <si>
    <t>0173-27-7733</t>
    <phoneticPr fontId="4"/>
  </si>
  <si>
    <t>0172-32-6151</t>
    <phoneticPr fontId="4"/>
  </si>
  <si>
    <t>0172-33-2102</t>
    <phoneticPr fontId="4"/>
  </si>
  <si>
    <t>017-728-0121</t>
    <phoneticPr fontId="4"/>
  </si>
  <si>
    <t>0172-33-2289</t>
    <phoneticPr fontId="4"/>
  </si>
  <si>
    <t>0172-27-1001</t>
    <phoneticPr fontId="4"/>
  </si>
  <si>
    <t>歯科衛生士・歯科技工士養成校</t>
    <phoneticPr fontId="3"/>
  </si>
  <si>
    <t>理学療法士養成校</t>
    <phoneticPr fontId="3"/>
  </si>
  <si>
    <t>作業療法士養成校</t>
    <phoneticPr fontId="3"/>
  </si>
  <si>
    <t>言語聴覚士養成校</t>
    <phoneticPr fontId="3"/>
  </si>
  <si>
    <t>救急救命士養成校</t>
    <phoneticPr fontId="3"/>
  </si>
  <si>
    <t>管理栄養士養成校</t>
    <phoneticPr fontId="3"/>
  </si>
  <si>
    <t>栄養士養成校</t>
    <phoneticPr fontId="3"/>
  </si>
  <si>
    <t>青森県立保健大学健康科学部栄養学科</t>
    <rPh sb="0" eb="2">
      <t>アオモリ</t>
    </rPh>
    <rPh sb="2" eb="4">
      <t>ケンリツ</t>
    </rPh>
    <rPh sb="4" eb="6">
      <t>ホケン</t>
    </rPh>
    <rPh sb="6" eb="8">
      <t>ダイガク</t>
    </rPh>
    <rPh sb="8" eb="10">
      <t>ケンコウ</t>
    </rPh>
    <rPh sb="10" eb="12">
      <t>カガク</t>
    </rPh>
    <rPh sb="12" eb="13">
      <t>ブ</t>
    </rPh>
    <rPh sb="13" eb="15">
      <t>エイヨウ</t>
    </rPh>
    <rPh sb="15" eb="17">
      <t>ガッカ</t>
    </rPh>
    <phoneticPr fontId="4"/>
  </si>
  <si>
    <t>0178-24-5127</t>
    <phoneticPr fontId="4"/>
  </si>
  <si>
    <t>017-765-2000</t>
    <phoneticPr fontId="4"/>
  </si>
  <si>
    <t>0172-33-2289</t>
    <phoneticPr fontId="3"/>
  </si>
  <si>
    <t>青森県立保健大学</t>
    <phoneticPr fontId="3"/>
  </si>
  <si>
    <t>東青地域県民局地域健康福祉部福祉総室（東地方福祉事務所）</t>
  </si>
  <si>
    <t>中南地域県民局地域健康福祉部福祉総室（中南地方福祉事務所）</t>
  </si>
  <si>
    <t>中南地域県民局地域健康福祉部こども相談総室（弘前児童相談所）</t>
  </si>
  <si>
    <t>三八地域県民局地域健康福祉部福祉総室（三戸地方福祉事務所）</t>
  </si>
  <si>
    <t>三八地域県民局地域健康福祉部こども相談総室（八戸児童相談所）</t>
  </si>
  <si>
    <t>西北地域県民局地域健康福祉部福祉こども総室（五所川原児童相談所）</t>
  </si>
  <si>
    <t>上北地域県民局地域健康福祉部保健総室（上十三保健所）</t>
  </si>
  <si>
    <t>上北地域県民局地域健康福祉部福祉こども総室（上北地方福祉事務所）</t>
  </si>
  <si>
    <t>上北地域県民局地域健康福祉部福祉こども総室（七戸児童相談所）</t>
  </si>
  <si>
    <t>関係行政機関</t>
    <rPh sb="0" eb="2">
      <t>カンケイ</t>
    </rPh>
    <rPh sb="2" eb="4">
      <t>ギョウセイ</t>
    </rPh>
    <rPh sb="4" eb="6">
      <t>キカン</t>
    </rPh>
    <phoneticPr fontId="3"/>
  </si>
  <si>
    <t>017-787-3951</t>
    <phoneticPr fontId="4"/>
  </si>
  <si>
    <t>0172-32-8437</t>
    <phoneticPr fontId="4"/>
  </si>
  <si>
    <t>017-781-0708</t>
    <phoneticPr fontId="4"/>
  </si>
  <si>
    <t>0176-50-8129</t>
    <phoneticPr fontId="4"/>
  </si>
  <si>
    <t>0176-22-1716</t>
    <phoneticPr fontId="4"/>
  </si>
  <si>
    <t>017-726-6100</t>
    <phoneticPr fontId="4"/>
  </si>
  <si>
    <t>0173-42-2822</t>
    <phoneticPr fontId="4"/>
  </si>
  <si>
    <t>0173-35-2111</t>
    <phoneticPr fontId="4"/>
  </si>
  <si>
    <t>0172-52-2111</t>
    <phoneticPr fontId="4"/>
  </si>
  <si>
    <t>0178-43-2111</t>
    <phoneticPr fontId="4"/>
  </si>
  <si>
    <t>0172-35-1111</t>
    <phoneticPr fontId="4"/>
  </si>
  <si>
    <t>017-734-1111</t>
    <phoneticPr fontId="4"/>
  </si>
  <si>
    <t>0175-23-5975</t>
    <phoneticPr fontId="4"/>
  </si>
  <si>
    <t>0175-22-2296</t>
    <phoneticPr fontId="4"/>
  </si>
  <si>
    <t>0176-60-8086</t>
    <phoneticPr fontId="4"/>
  </si>
  <si>
    <t>0176-62-2145</t>
    <phoneticPr fontId="4"/>
  </si>
  <si>
    <t>0176-23-4261</t>
    <phoneticPr fontId="4"/>
  </si>
  <si>
    <t>0173-38-1555</t>
    <phoneticPr fontId="4"/>
  </si>
  <si>
    <t>0173-35-2156</t>
    <phoneticPr fontId="4"/>
  </si>
  <si>
    <t>0173-34-2108</t>
    <phoneticPr fontId="4"/>
  </si>
  <si>
    <t>0178-27-2271</t>
    <phoneticPr fontId="4"/>
  </si>
  <si>
    <t>0178-27-4435</t>
    <phoneticPr fontId="4"/>
  </si>
  <si>
    <t>0172-35-1622</t>
    <phoneticPr fontId="4"/>
  </si>
  <si>
    <t>0172-33-8521</t>
    <phoneticPr fontId="4"/>
  </si>
  <si>
    <t>017-781-9744</t>
    <phoneticPr fontId="4"/>
  </si>
  <si>
    <t>017-734-9950</t>
    <phoneticPr fontId="4"/>
  </si>
  <si>
    <t>017-739-5421</t>
    <phoneticPr fontId="4"/>
  </si>
  <si>
    <t>青森市大字矢田字下野尻48-3</t>
  </si>
  <si>
    <t>青森市大字幸畑字松元62-3</t>
  </si>
  <si>
    <t>青森市大字新城字平岡746</t>
  </si>
  <si>
    <t>青森市大字大別内字葛野180</t>
  </si>
  <si>
    <t>青森市新町二丁目6-25</t>
  </si>
  <si>
    <t>青森市千刈四丁目4-8</t>
  </si>
  <si>
    <t>青森市大字雲谷字山吹92-285</t>
  </si>
  <si>
    <t>青森市西滝三丁目5-7</t>
  </si>
  <si>
    <t>青森市大字三内字丸山69-4</t>
  </si>
  <si>
    <t>青森市大字駒込字月見野918-3</t>
  </si>
  <si>
    <t>青森市大字田茂木野字阿部野114-5</t>
  </si>
  <si>
    <t>青森市大字矢田前字弥生田47-2</t>
  </si>
  <si>
    <t>青森市大字諏訪沢字丸山72</t>
  </si>
  <si>
    <t>青森市大字駒込字深沢514</t>
  </si>
  <si>
    <t>青森市大字新城字平岡30-11</t>
  </si>
  <si>
    <t>青森市大字雲谷字山吹92-170</t>
  </si>
  <si>
    <t>青森市大字新城字福田79-2</t>
  </si>
  <si>
    <t>青森市大字羽白字沢田48-2</t>
  </si>
  <si>
    <t>青森市大字駒込字桐ノ沢179-19</t>
  </si>
  <si>
    <t>青森市大字横内字亀井245-1</t>
  </si>
  <si>
    <t>青森市大字泉野字野脇46-61</t>
  </si>
  <si>
    <t>青森市問屋町一丁目15-10</t>
  </si>
  <si>
    <t>青森市大字横内字神田38-1</t>
  </si>
  <si>
    <t>青森市奥野二丁目27-10</t>
  </si>
  <si>
    <t>青森市浪岡大字樽沢字村元330-7</t>
  </si>
  <si>
    <t>青森市浪岡大字長沼字南藤巻84</t>
  </si>
  <si>
    <t>青森市大字新城字平岡75-292</t>
  </si>
  <si>
    <t>青森市青柳二丁目9-28</t>
  </si>
  <si>
    <t>弘前市大字一町田字浅井443-1</t>
  </si>
  <si>
    <t>弘前市大字山崎一丁目3-7</t>
  </si>
  <si>
    <t>弘前市大字下白銀町21の8</t>
  </si>
  <si>
    <t>弘前市大字北横町95-2</t>
  </si>
  <si>
    <t>弘前市大字広野二丁目15-8</t>
  </si>
  <si>
    <t>弘前市大字細越字早稲田49-4</t>
  </si>
  <si>
    <t>弘前市大字常盤坂四丁目1-3</t>
  </si>
  <si>
    <t>弘前市大字大沢字稲元3-2</t>
  </si>
  <si>
    <t>弘前市大字独狐字石田121-1</t>
  </si>
  <si>
    <t>弘前市大字清野袋字岡部433-1</t>
  </si>
  <si>
    <t>弘前市大字自由ケ丘四丁目1-1</t>
  </si>
  <si>
    <t>弘前市大字城東中央四丁目1-4</t>
  </si>
  <si>
    <t>弘前市大字小沢字山崎44-9</t>
  </si>
  <si>
    <t>弘前市大字土堂字長瀬385-1</t>
  </si>
  <si>
    <t>弘前市大字大川字中桜川18-10</t>
  </si>
  <si>
    <t>弘前市大字藤代二丁目11-6</t>
  </si>
  <si>
    <t>弘前市大字鷹匠町16-1</t>
  </si>
  <si>
    <t>弘前市大字向外瀬字豊田320-1</t>
  </si>
  <si>
    <t>弘前市大字田町五丁目2-3</t>
  </si>
  <si>
    <t>弘前市大字東和徳町6-3</t>
  </si>
  <si>
    <t>弘前市大字新寺町55-41</t>
  </si>
  <si>
    <t>弘前市大字紺屋町187-2</t>
  </si>
  <si>
    <t>弘前市大字文京町4-38</t>
  </si>
  <si>
    <t>弘前市大字真土字苅田125-1</t>
  </si>
  <si>
    <t>弘前市大字高屋字安田735-3</t>
  </si>
  <si>
    <t>弘前市大字坂市字亀田53-3</t>
  </si>
  <si>
    <t>弘前市大字大森字草薙5-3</t>
  </si>
  <si>
    <t>八戸市大字妙字西平6-27</t>
  </si>
  <si>
    <t>八戸市大字十日市字黒坂35</t>
  </si>
  <si>
    <t>八戸市大字根城九丁目18-23</t>
  </si>
  <si>
    <t>八戸市大字市川町字夏秋4</t>
  </si>
  <si>
    <t>八戸市大字大久保字大山32-1</t>
  </si>
  <si>
    <t>八戸市大字石手洗字油久保4-3</t>
  </si>
  <si>
    <t>八戸市大字白銀町字大沢頭34-6</t>
  </si>
  <si>
    <t>八戸市大字櫛引字上矢倉2-1</t>
  </si>
  <si>
    <t>八戸市白銀台二丁目9-12</t>
  </si>
  <si>
    <t>八戸市大字市川町字尻引前山31-953</t>
  </si>
  <si>
    <t>八戸市小中野六丁目23-52</t>
  </si>
  <si>
    <t>八戸市大字十一日町57-3</t>
  </si>
  <si>
    <t>八戸市沼館一丁目2-35</t>
  </si>
  <si>
    <t>八戸市大字白銀町字三島下24-372</t>
  </si>
  <si>
    <t>八戸市八太郎四丁目2-19</t>
  </si>
  <si>
    <t>八戸市江陽二丁目19-10</t>
  </si>
  <si>
    <t>八戸市大字大久保字大山22-10</t>
  </si>
  <si>
    <t>八戸市大字大久保字町道5-1</t>
  </si>
  <si>
    <t>八戸市売市一丁目8-10</t>
  </si>
  <si>
    <t>八戸市根城八丁目8-34</t>
  </si>
  <si>
    <t>八戸市江陽四丁目13-31</t>
  </si>
  <si>
    <t>八戸市城下四丁目16-40</t>
  </si>
  <si>
    <t>八戸市大字櫛引字前田45-1</t>
  </si>
  <si>
    <t>八戸市諏訪三丁目9-19</t>
  </si>
  <si>
    <t>八戸市下長二丁目8-3</t>
  </si>
  <si>
    <t>八戸市大字新井田字松山下野場7-15</t>
  </si>
  <si>
    <t>八戸市大字白銀町字浜崖13-2</t>
  </si>
  <si>
    <t>八戸市小中野三丁目3-53</t>
  </si>
  <si>
    <t>八戸市大字妙字分枝27-1</t>
  </si>
  <si>
    <t>八戸市大字美保野13-2132</t>
  </si>
  <si>
    <t>八戸市大字河原木字八太郎山3-138</t>
  </si>
  <si>
    <t>八戸市大久保字生平44-77</t>
  </si>
  <si>
    <t>八戸市南類家三丁目3-10</t>
  </si>
  <si>
    <t>八戸市青葉一丁目14-23</t>
  </si>
  <si>
    <t>八戸市湊高台二丁目3-10</t>
  </si>
  <si>
    <t>八戸市吹上六丁目10-32</t>
  </si>
  <si>
    <t>八戸市大字河原木字八太郎山10-81</t>
  </si>
  <si>
    <t>八戸市大字是川字楢館平30-22</t>
  </si>
  <si>
    <t>八戸市小中野八丁目63</t>
  </si>
  <si>
    <t>八戸市大字沢里字古宮10-11</t>
  </si>
  <si>
    <t>八戸市東白山台二丁目27-1</t>
  </si>
  <si>
    <t>八戸市湊高台七丁目23-7</t>
  </si>
  <si>
    <t>八戸市西白山台四丁目3-5</t>
  </si>
  <si>
    <t>八戸市是川五丁目6-2</t>
  </si>
  <si>
    <t>八戸市大字鮫町字安川目8-1</t>
  </si>
  <si>
    <t>八戸市大字田面木字酒美平15-3</t>
  </si>
  <si>
    <t>八戸市大字白銀町字中平31-3</t>
  </si>
  <si>
    <t>八戸市大字尻内町字鴨ヶ池117-1</t>
  </si>
  <si>
    <t>八戸市大字尻内町字熊ノ沢35-2</t>
  </si>
  <si>
    <t>八戸市根城二丁目23-6</t>
  </si>
  <si>
    <t>八戸市大字根城字大久保21-63</t>
  </si>
  <si>
    <t>八戸市湊高台六丁目17-16</t>
  </si>
  <si>
    <t>八戸市大字根城字西ノ沢30-35</t>
  </si>
  <si>
    <t>黒石市錦町17</t>
  </si>
  <si>
    <t>黒石市大字赤坂字池田136</t>
  </si>
  <si>
    <t>黒石市馬場尻南58-1</t>
  </si>
  <si>
    <t>五所川原市大字金山字盛山42-8</t>
  </si>
  <si>
    <t>五所川原市大字米田字八ッ橋67-2</t>
  </si>
  <si>
    <t>五所川原市字下平井町21</t>
  </si>
  <si>
    <t>五所川原市字蓮沼60-2</t>
  </si>
  <si>
    <t>五所川原市大字湊字船越224-3</t>
  </si>
  <si>
    <t>五所川原市大字金山字千代鶴142</t>
  </si>
  <si>
    <t>五所川原市みどり町四丁目126-1</t>
  </si>
  <si>
    <t>五所川原市大字前田野目字長峰112-2</t>
  </si>
  <si>
    <t>五所川原市大字沖飯詰字帯刀357-1</t>
  </si>
  <si>
    <t>五所川原市大字水野尾字懸樋222-3</t>
  </si>
  <si>
    <t>五所川原市大字唐笠柳字村崎242</t>
  </si>
  <si>
    <t>五所川原市大字姥萢字桜木424-1</t>
  </si>
  <si>
    <t>五所川原市金木町川倉七夕野84-442</t>
  </si>
  <si>
    <t>五所川原市金木町朝日山353-8</t>
  </si>
  <si>
    <t>十和田市大字大不動字山中12-1</t>
  </si>
  <si>
    <t>十和田市稲生町18-33</t>
  </si>
  <si>
    <t>十和田市東二番町2-50</t>
  </si>
  <si>
    <t>十和田市大字八斗沢字家の下310-1</t>
  </si>
  <si>
    <t>十和田市大字切田字横道100-22</t>
  </si>
  <si>
    <t>十和田市大字深持字南平312-4</t>
  </si>
  <si>
    <t>十和田市大字三本木字里ノ沢1-62</t>
  </si>
  <si>
    <t>十和田市西二十一番町6-14</t>
  </si>
  <si>
    <t>十和田市大字相坂字高清水78-232</t>
  </si>
  <si>
    <t>十和田市大字奥瀬字下川目2-9</t>
  </si>
  <si>
    <t>十和田市穂並町4-40</t>
  </si>
  <si>
    <t>三沢市大町二丁目6-27</t>
  </si>
  <si>
    <t>三沢市大字三沢字堀口6-12</t>
  </si>
  <si>
    <t>三沢市花園五丁目31-3658</t>
  </si>
  <si>
    <t>三沢市大字三沢字淋代平116-3097</t>
  </si>
  <si>
    <t>むつ市中央一丁目8-1</t>
  </si>
  <si>
    <t>むつ市南町9－36</t>
  </si>
  <si>
    <t>むつ市大字奥内字竹立9</t>
  </si>
  <si>
    <t>むつ市中央2－13－15</t>
  </si>
  <si>
    <t>むつ市大字田名部字赤川ノ内並木14-245</t>
  </si>
  <si>
    <t>むつ市川内町獅子畑128-4</t>
  </si>
  <si>
    <t>むつ市大畑町南町28</t>
  </si>
  <si>
    <t>むつ市大畑町大赤川29-4</t>
  </si>
  <si>
    <t>つがる市木造若緑52</t>
  </si>
  <si>
    <t>つがる市木造筒木坂島谷沢18-9</t>
  </si>
  <si>
    <t>つがる市森田町森田月見野473-2</t>
  </si>
  <si>
    <t>つがる市森田町大館勝山142-3</t>
  </si>
  <si>
    <t>つがる市柏桑野木田若宮255-1</t>
  </si>
  <si>
    <t>平川市原上原24-6</t>
  </si>
  <si>
    <t>平川市猿賀明堂139-1</t>
  </si>
  <si>
    <t>平川市日沼樋田85</t>
  </si>
  <si>
    <t>平川市高畑熊沢164-3</t>
  </si>
  <si>
    <t>平川市新屋平野13-1</t>
  </si>
  <si>
    <t>平川市沖館和田84</t>
  </si>
  <si>
    <t>平川市館山前田80-1</t>
  </si>
  <si>
    <t>平川市町居山元304-1</t>
  </si>
  <si>
    <t>東津軽郡平内町大字盛田字堤ヶ沢126</t>
  </si>
  <si>
    <t>東津軽郡平内町大字小湊字小湊83-2</t>
  </si>
  <si>
    <t>東津軽郡平内町大字小湊字前萢29-13</t>
  </si>
  <si>
    <t>東津軽郡平内町大字小湊字前萢53-8</t>
  </si>
  <si>
    <t>東津軽郡平内町大字小湊字薬師堂63-23</t>
  </si>
  <si>
    <t>東津軽郡外ヶ浜町字平舘根岸小川20-1</t>
  </si>
  <si>
    <t>東津軽郡外ヶ浜町字下蟹田122-5</t>
  </si>
  <si>
    <t>東津軽郡外ヶ浜町字三厩新町8</t>
  </si>
  <si>
    <t>東津軽郡外ヶ浜町字上蟹田62-23</t>
  </si>
  <si>
    <t>東津軽郡今別町大字今別字中沢165-12</t>
  </si>
  <si>
    <t>東津軽郡今別町大字今別字西田248-205</t>
  </si>
  <si>
    <t>東津軽郡蓬田村大字瀬辺地字山田35-84
いきいき交流館内</t>
  </si>
  <si>
    <t>東津軽郡蓬田村大字郷沢字浜田397</t>
  </si>
  <si>
    <t>西津軽郡鰺ヶ沢町大字舞戸町字下富田29-7</t>
  </si>
  <si>
    <t>西津軽郡鰺ヶ沢町大字北浮田町字今須87-1</t>
  </si>
  <si>
    <t>西津軽郡鰺ヶ沢町大字長平町字甲音羽山65-412</t>
  </si>
  <si>
    <t>西津軽郡深浦町大字関字栃沢84-9</t>
  </si>
  <si>
    <t>西津軽郡深浦町大字柳田字築棒沢140</t>
  </si>
  <si>
    <t>西津軽郡深浦町大字聶木字津山118-44</t>
  </si>
  <si>
    <t>西津軽郡深浦町大字広戸字家野上101-284</t>
  </si>
  <si>
    <t>西津軽郡深浦町大字深浦字吾妻沢146-65</t>
  </si>
  <si>
    <t>南津軽郡藤崎町大字柏木堰字南亀田1-1</t>
  </si>
  <si>
    <t>南津軽郡藤崎町大字榊字植田33-1</t>
  </si>
  <si>
    <t>南津軽郡大鰐町大字苦木字野尻170-1</t>
  </si>
  <si>
    <t>南津軽郡大鰐町大字大鰐字萢頭9-2</t>
  </si>
  <si>
    <t>南津軽郡大鰐町大字三ッ目内字水沢出口117-1</t>
  </si>
  <si>
    <t>南津軽郡田舎館村大字八反田字古館206-1</t>
  </si>
  <si>
    <t>北津軽郡板柳町大字福野田字実田11-7</t>
  </si>
  <si>
    <t>北津軽郡板柳町大字野中字鶴住102-2</t>
  </si>
  <si>
    <t>北津軽郡中泊町大字深郷田字甘木120-2</t>
  </si>
  <si>
    <t>北津軽郡鶴田町大字鶴田字相原68-2</t>
  </si>
  <si>
    <t>北津軽郡鶴田町大字野木字東松虫3-2</t>
  </si>
  <si>
    <t>北津軽郡鶴田町大字妙堂崎字米山187-1</t>
  </si>
  <si>
    <t>北津軽郡鶴田町大字廻堰字上野尻146-1</t>
  </si>
  <si>
    <t>北津軽郡鶴田町大字廻堰字東下山91-2</t>
  </si>
  <si>
    <t>北津軽郡鶴田町大字鶴田字押上52</t>
  </si>
  <si>
    <t>上北郡野辺地町字前田23-1</t>
  </si>
  <si>
    <t>上北郡七戸町字上町野82-1</t>
  </si>
  <si>
    <t>上北郡七戸町字町7-2</t>
  </si>
  <si>
    <t>上北郡七戸町字立野頭139-1</t>
  </si>
  <si>
    <t>上北郡七戸町字寒水70-17</t>
  </si>
  <si>
    <t>上北郡七戸町字舘野32-15</t>
  </si>
  <si>
    <t>上北郡七戸町字清水頭71-80</t>
  </si>
  <si>
    <t>上北郡七戸町字太田野19-4</t>
  </si>
  <si>
    <t>上北郡七戸町字舟場向川久保308</t>
  </si>
  <si>
    <t>上北郡六戸町大字犬落瀬字千刈田19-11</t>
  </si>
  <si>
    <t>上北郡六戸町大字折茂字前田140-1</t>
  </si>
  <si>
    <t>上北郡六戸町大字上吉田字長谷85-11</t>
  </si>
  <si>
    <t>上北郡六戸町大字犬落瀬字権現沢54-767</t>
  </si>
  <si>
    <t>上北郡六戸町大字犬落瀬字前谷地98</t>
  </si>
  <si>
    <t>上北郡横浜町字三保野54</t>
  </si>
  <si>
    <t>上北郡東北町大字上野字軍事屋敷3-5</t>
  </si>
  <si>
    <t>上北郡東北町大字大浦字境ノ沢6-1</t>
  </si>
  <si>
    <t>上北郡東北町字切左坂道ノ上38-86</t>
  </si>
  <si>
    <t>上北郡東北町字和山平11-1</t>
  </si>
  <si>
    <t>上北郡東北町字古屋敷45-1</t>
  </si>
  <si>
    <t>上北郡東北町字塔ノ沢山308-2</t>
  </si>
  <si>
    <t>上北郡六ヶ所村大字出戸字棚沢130-23</t>
  </si>
  <si>
    <t>上北郡六ヶ所村大字泊字川原75-97</t>
  </si>
  <si>
    <t>上北郡おいらせ町沼端370-1</t>
  </si>
  <si>
    <t>上北郡おいらせ町中平下長根山1-743</t>
  </si>
  <si>
    <t>三戸郡三戸町大字在府小路町17</t>
  </si>
  <si>
    <t>三戸郡三戸町大字同心町字諏訪内10</t>
  </si>
  <si>
    <t>三戸郡三戸町大字斗内字和田60-1</t>
  </si>
  <si>
    <t>三戸郡五戸町字狐森北11-1</t>
  </si>
  <si>
    <t>三戸郡五戸町字姥堤34-1</t>
  </si>
  <si>
    <t>三戸郡五戸町字正場沢長根8-1</t>
  </si>
  <si>
    <t>三戸郡五戸町字古舘向10-1</t>
  </si>
  <si>
    <t>三戸郡南部町大字大向字仙ノ木平31-1</t>
  </si>
  <si>
    <t>三戸郡南部町大字埖渡東あかね5-125</t>
  </si>
  <si>
    <t>三戸郡南部町大字苫米地字蒼前11-1</t>
  </si>
  <si>
    <t>三戸郡南部町大字埖渡字下窪12-67</t>
  </si>
  <si>
    <t>三戸郡階上町大字角柄折字柳下6-15</t>
  </si>
  <si>
    <t>三戸郡階上町大字道仏字天当平1-327</t>
  </si>
  <si>
    <t>三戸郡階上町大字赤保内字道仏道添21-12</t>
  </si>
  <si>
    <t>三戸郡階上町大字金山沢字道合3-4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</si>
  <si>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</si>
  <si>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0172-62-9201</t>
  </si>
  <si>
    <t>0172-69-2525</t>
  </si>
  <si>
    <t>0176-56-5115</t>
  </si>
  <si>
    <t>0176-56-5415</t>
  </si>
  <si>
    <t>0176-58-1110</t>
  </si>
  <si>
    <t>0175-63-2717</t>
  </si>
  <si>
    <t>0175-62-2712</t>
  </si>
  <si>
    <t>0175-62-2639</t>
  </si>
  <si>
    <t>0175-63-2544</t>
  </si>
  <si>
    <t>0175-62-2971</t>
  </si>
  <si>
    <t>0175-62-2484</t>
  </si>
  <si>
    <t>0175-63-3173</t>
  </si>
  <si>
    <t>017-723-1691</t>
  </si>
  <si>
    <t>017-722-2169</t>
  </si>
  <si>
    <t>017-723-1391</t>
  </si>
  <si>
    <t>017-737-3333</t>
  </si>
  <si>
    <t>017-723-1340</t>
  </si>
  <si>
    <t>017-728-5621</t>
  </si>
  <si>
    <t>017-788-5872</t>
  </si>
  <si>
    <t>017-739-7208</t>
  </si>
  <si>
    <t>017-788-7111</t>
  </si>
  <si>
    <t>017-723-2941</t>
  </si>
  <si>
    <t>017-739-2645</t>
  </si>
  <si>
    <t>017-776-6215</t>
  </si>
  <si>
    <t>017-776-5538</t>
  </si>
  <si>
    <t>017-777-8118</t>
  </si>
  <si>
    <t>017-738-5564</t>
  </si>
  <si>
    <t>017-766-1151</t>
  </si>
  <si>
    <t>017-742-3000</t>
  </si>
  <si>
    <t>017-738-3100</t>
  </si>
  <si>
    <t>017-726-5211</t>
  </si>
  <si>
    <t>017-726-3855</t>
  </si>
  <si>
    <t>017-742-6324</t>
  </si>
  <si>
    <t>017-761-1111</t>
  </si>
  <si>
    <t>017-788-0144</t>
  </si>
  <si>
    <t>017-741-5188</t>
  </si>
  <si>
    <t>017-728-2910</t>
  </si>
  <si>
    <t>017-787-2411</t>
  </si>
  <si>
    <t>017-765-1533</t>
  </si>
  <si>
    <t>017-763-3091</t>
  </si>
  <si>
    <t>017-765-3300</t>
  </si>
  <si>
    <t>017-764-5117</t>
  </si>
  <si>
    <t>017-738-1133</t>
  </si>
  <si>
    <t>017-728-6266</t>
  </si>
  <si>
    <t>017-763-2015</t>
  </si>
  <si>
    <t>017-721-6220</t>
  </si>
  <si>
    <t>0172-33-1182</t>
  </si>
  <si>
    <t>0172-33-1161</t>
  </si>
  <si>
    <t>0172-28-0900</t>
  </si>
  <si>
    <t>0172-82-3500</t>
  </si>
  <si>
    <t>0172-87-0111</t>
  </si>
  <si>
    <t>0172-33-8861</t>
  </si>
  <si>
    <t>0172-88-8891</t>
  </si>
  <si>
    <t>0172-35-2155</t>
  </si>
  <si>
    <t>0172-34-7600</t>
  </si>
  <si>
    <t>0172-95-3434</t>
  </si>
  <si>
    <t>0172-97-2540</t>
  </si>
  <si>
    <t>0172-87-2480</t>
  </si>
  <si>
    <t>0172-36-0800</t>
  </si>
  <si>
    <t>0172-92-2031</t>
  </si>
  <si>
    <t>0172-36-2074</t>
  </si>
  <si>
    <t>0172-95-3981</t>
  </si>
  <si>
    <t>0172-37-8311</t>
  </si>
  <si>
    <t>0172-87-4888</t>
  </si>
  <si>
    <t>0172-32-2128</t>
  </si>
  <si>
    <t>0172-28-0054</t>
  </si>
  <si>
    <t>0172-87-6655</t>
  </si>
  <si>
    <t>0172-39-2222</t>
  </si>
  <si>
    <t>0172-99-1255</t>
  </si>
  <si>
    <t>0172-37-3877</t>
  </si>
  <si>
    <t>0172-39-2200</t>
  </si>
  <si>
    <t>0172-34-3434</t>
  </si>
  <si>
    <t>0172-33-0511</t>
  </si>
  <si>
    <t>0172-31-7777</t>
  </si>
  <si>
    <t>0172-33-2384</t>
  </si>
  <si>
    <t>0172-32-0396</t>
  </si>
  <si>
    <t>0172-55-0075</t>
  </si>
  <si>
    <t>0172-36-4264</t>
  </si>
  <si>
    <t>0172-82-5468</t>
  </si>
  <si>
    <t>0172-82-6060</t>
  </si>
  <si>
    <t>0172-84-1010</t>
  </si>
  <si>
    <t>0172-27-4161</t>
  </si>
  <si>
    <t>0172-27-8989</t>
  </si>
  <si>
    <t>0178-41-1215</t>
  </si>
  <si>
    <t>0178-47-2940</t>
  </si>
  <si>
    <t>0178-25-1021</t>
  </si>
  <si>
    <t>0178-25-2277</t>
  </si>
  <si>
    <t>0178-96-4895</t>
  </si>
  <si>
    <t>0178-22-8011</t>
  </si>
  <si>
    <t>0178-52-5151</t>
  </si>
  <si>
    <t>0178-25-0101</t>
  </si>
  <si>
    <t>0178-96-1690</t>
  </si>
  <si>
    <t>0178-33-3267</t>
  </si>
  <si>
    <t>0178-27-3811</t>
  </si>
  <si>
    <t>0178-28-1924</t>
  </si>
  <si>
    <t>0178-33-3915</t>
  </si>
  <si>
    <t>0178-28-3510</t>
  </si>
  <si>
    <t>0178-43-1725</t>
  </si>
  <si>
    <t>0178-43-4523</t>
  </si>
  <si>
    <t>0178-33-6011</t>
  </si>
  <si>
    <t>0178-28-2116</t>
  </si>
  <si>
    <t>0178-24-4618</t>
  </si>
  <si>
    <t>0178-33-5650</t>
  </si>
  <si>
    <t>0178-33-7851</t>
  </si>
  <si>
    <t>0178-45-2625</t>
  </si>
  <si>
    <t>0178-34-0511</t>
  </si>
  <si>
    <t>0178-45-8126</t>
  </si>
  <si>
    <t>0178-22-4567</t>
  </si>
  <si>
    <t>0178-46-2422</t>
  </si>
  <si>
    <t>0178-27-1010</t>
  </si>
  <si>
    <t>0178-20-2576</t>
  </si>
  <si>
    <t>0178-46-0075</t>
  </si>
  <si>
    <t>0178-20-2221</t>
  </si>
  <si>
    <t>0178-96-3920</t>
  </si>
  <si>
    <t>0178-76-2467</t>
  </si>
  <si>
    <t>0178-34-4663</t>
  </si>
  <si>
    <t>0178-96-1212</t>
  </si>
  <si>
    <t>0178-22-5384</t>
  </si>
  <si>
    <t>0178-34-0127</t>
  </si>
  <si>
    <t>0178-25-2111</t>
  </si>
  <si>
    <t>0178-25-6056</t>
  </si>
  <si>
    <t>0178-21-1178</t>
  </si>
  <si>
    <t>0178-35-2002</t>
  </si>
  <si>
    <t>0178-45-5310</t>
  </si>
  <si>
    <t>0178-47-5555</t>
  </si>
  <si>
    <t>0178-71-3111</t>
  </si>
  <si>
    <t>0178-35-6300</t>
  </si>
  <si>
    <t>0178-71-2577</t>
  </si>
  <si>
    <t>0178-51-2010</t>
  </si>
  <si>
    <t>0178-71-8322</t>
  </si>
  <si>
    <t>0178-22-8070</t>
  </si>
  <si>
    <t>0178-24-2727</t>
  </si>
  <si>
    <t>0178-70-1720</t>
  </si>
  <si>
    <t>0178-20-8730</t>
  </si>
  <si>
    <t>0178-27-8787</t>
  </si>
  <si>
    <t>0178-96-3053</t>
  </si>
  <si>
    <t>0178-38-2115</t>
  </si>
  <si>
    <t>0178-23-4931</t>
  </si>
  <si>
    <t>0178-33-2286</t>
  </si>
  <si>
    <t>0178-70-7383</t>
  </si>
  <si>
    <t>0178-70-1818</t>
  </si>
  <si>
    <t>0178-44-4074</t>
  </si>
  <si>
    <t>0178-45-4150</t>
  </si>
  <si>
    <t>0178-34-5553</t>
  </si>
  <si>
    <t>0178-43-9823</t>
  </si>
  <si>
    <t>0172-52-2674</t>
  </si>
  <si>
    <t>0172-52-5435</t>
  </si>
  <si>
    <t>0172-53-3325</t>
  </si>
  <si>
    <t>0172-53-3018</t>
  </si>
  <si>
    <t>0173-34-3494</t>
  </si>
  <si>
    <t>0173-35-4215</t>
  </si>
  <si>
    <t>0173-35-2368</t>
  </si>
  <si>
    <t>0173-35-2586</t>
  </si>
  <si>
    <t>0173-34-3404</t>
  </si>
  <si>
    <t>0173-37-3111</t>
  </si>
  <si>
    <t>0173-34-7888</t>
  </si>
  <si>
    <t>0173-29-3533</t>
  </si>
  <si>
    <t>0173-34-8833</t>
  </si>
  <si>
    <t>0173-36-3100</t>
  </si>
  <si>
    <t>0173-39-2111</t>
  </si>
  <si>
    <t>0173-38-3388</t>
  </si>
  <si>
    <t>0173-53-2215</t>
  </si>
  <si>
    <t>0173-53-2831</t>
  </si>
  <si>
    <t>0173-52-5753</t>
  </si>
  <si>
    <t>0176-28-2011</t>
  </si>
  <si>
    <t>0176-23-2631</t>
  </si>
  <si>
    <t>0176-23-2992</t>
  </si>
  <si>
    <t>0176-22-9313</t>
  </si>
  <si>
    <t>0176-25-1100</t>
  </si>
  <si>
    <t>0176-20-1622</t>
  </si>
  <si>
    <t>0176-25-1333</t>
  </si>
  <si>
    <t>0176-23-4793</t>
  </si>
  <si>
    <t>0176-23-5500</t>
  </si>
  <si>
    <t>0176-72-2790</t>
  </si>
  <si>
    <t>0176-22-2589</t>
  </si>
  <si>
    <t>0176-23-6333</t>
  </si>
  <si>
    <t>0176-53-3422</t>
  </si>
  <si>
    <t>0176-54-7384</t>
  </si>
  <si>
    <t>0176-53-3550</t>
  </si>
  <si>
    <t>0176-53-2279</t>
  </si>
  <si>
    <t>0176-54-2880</t>
  </si>
  <si>
    <t>0176-53-2789</t>
  </si>
  <si>
    <t>0176-59-3784</t>
  </si>
  <si>
    <t>0175-33-3023</t>
  </si>
  <si>
    <t>0175-23-1600</t>
  </si>
  <si>
    <t>0175-26-2036</t>
  </si>
  <si>
    <t>0175-26-2288</t>
  </si>
  <si>
    <t>0175-31-0708</t>
  </si>
  <si>
    <t>0175-33-1100</t>
  </si>
  <si>
    <t>0175-42-3103</t>
  </si>
  <si>
    <t>0175-34-3297</t>
  </si>
  <si>
    <t>0173-42-4886</t>
  </si>
  <si>
    <t>0173-45-3006</t>
  </si>
  <si>
    <t>0173-26-2634</t>
  </si>
  <si>
    <t>0173-26-2026</t>
  </si>
  <si>
    <t>0173-25-2115</t>
  </si>
  <si>
    <t>0172-57-3330</t>
  </si>
  <si>
    <t>0172-57-3430</t>
  </si>
  <si>
    <t>0172-43-5432</t>
  </si>
  <si>
    <t>0172-44-3121</t>
  </si>
  <si>
    <t>0172-44-3170</t>
  </si>
  <si>
    <t>0172-44-7588</t>
  </si>
  <si>
    <t>0172-44-0033</t>
  </si>
  <si>
    <t>0172-44-5011</t>
  </si>
  <si>
    <t>017-755-3274</t>
  </si>
  <si>
    <t>017-758-1215</t>
  </si>
  <si>
    <t>017-755-3271</t>
  </si>
  <si>
    <t>017-755-5531</t>
  </si>
  <si>
    <t>0174-22-2250</t>
  </si>
  <si>
    <t>0174-25-3211</t>
  </si>
  <si>
    <t>0174-22-2910</t>
  </si>
  <si>
    <t>0174-31-7000</t>
  </si>
  <si>
    <t>0174-31-0087</t>
  </si>
  <si>
    <t>0174-35-3081</t>
  </si>
  <si>
    <t>0174-35-3961</t>
  </si>
  <si>
    <t>0174-27-2828</t>
  </si>
  <si>
    <t>0174-27-3445</t>
  </si>
  <si>
    <t>0173-82-1602</t>
  </si>
  <si>
    <t>0173-72-2277</t>
  </si>
  <si>
    <t>0173-72-7111</t>
  </si>
  <si>
    <t>0173-72-1122</t>
  </si>
  <si>
    <t>0173-76-2039</t>
  </si>
  <si>
    <t>0173-76-2123</t>
  </si>
  <si>
    <t>0173-74-3111</t>
  </si>
  <si>
    <t>0173-74-4381</t>
  </si>
  <si>
    <t>0173-74-9170</t>
  </si>
  <si>
    <t>0173-77-2020</t>
  </si>
  <si>
    <t>0173-84-1630</t>
  </si>
  <si>
    <t>0172-85-2255</t>
  </si>
  <si>
    <t>0172-65-2056</t>
  </si>
  <si>
    <t>0172-75-3511</t>
  </si>
  <si>
    <t>0172-65-4187</t>
  </si>
  <si>
    <t>0172-48-3134</t>
  </si>
  <si>
    <t>0172-47-5151</t>
  </si>
  <si>
    <t>0172-47-5036</t>
  </si>
  <si>
    <t>0172-48-2426</t>
  </si>
  <si>
    <t>0172-43-8111</t>
  </si>
  <si>
    <t>0172-72-1161</t>
  </si>
  <si>
    <t>0172-73-5511</t>
  </si>
  <si>
    <t>0173-57-3100</t>
  </si>
  <si>
    <t>0173-22-3765</t>
  </si>
  <si>
    <t>0173-22-5719</t>
  </si>
  <si>
    <t>0173-22-6341</t>
  </si>
  <si>
    <t>0173-22-6633</t>
  </si>
  <si>
    <t>0173-22-5694</t>
  </si>
  <si>
    <t>0173-23-1030</t>
  </si>
  <si>
    <t>0175-64-0170</t>
  </si>
  <si>
    <t>0175-64-5135</t>
  </si>
  <si>
    <t>0176-62-3078</t>
  </si>
  <si>
    <t>0176-62-6790</t>
  </si>
  <si>
    <t>0176-62-2761</t>
  </si>
  <si>
    <t>0176-62-3631</t>
  </si>
  <si>
    <t>0176-62-2321</t>
  </si>
  <si>
    <t>0176-62-5200</t>
  </si>
  <si>
    <t>0176-68-4888</t>
  </si>
  <si>
    <t>0176-55-2094</t>
  </si>
  <si>
    <t>0176-55-2297</t>
  </si>
  <si>
    <t>0176-55-2943</t>
  </si>
  <si>
    <t>0176-70-1115</t>
  </si>
  <si>
    <t>0176-70-1100</t>
  </si>
  <si>
    <t>0176-55-5601</t>
  </si>
  <si>
    <t>0176-50-1888</t>
  </si>
  <si>
    <t>0175-78-2075</t>
  </si>
  <si>
    <t>0175-78-2067</t>
  </si>
  <si>
    <t>0175-78-3407</t>
  </si>
  <si>
    <t>0175-72-4700</t>
  </si>
  <si>
    <t>0175-76-2227</t>
  </si>
  <si>
    <t>0178-52-7066</t>
  </si>
  <si>
    <t>0178-50-1055</t>
  </si>
  <si>
    <t>0178-56-4131</t>
  </si>
  <si>
    <t>0178-56-2676</t>
  </si>
  <si>
    <t>0178-32-7479</t>
  </si>
  <si>
    <t>0179-22-0262</t>
  </si>
  <si>
    <t>0179-23-5050</t>
  </si>
  <si>
    <t>0179-23-4111</t>
  </si>
  <si>
    <t>0178-62-2547</t>
  </si>
  <si>
    <t>0178-62-4900</t>
  </si>
  <si>
    <t>0178-62-2340</t>
  </si>
  <si>
    <t>0178-62-7491</t>
  </si>
  <si>
    <t>0178-62-6500</t>
  </si>
  <si>
    <t>0178-51-8188</t>
  </si>
  <si>
    <t>0178-61-1300</t>
  </si>
  <si>
    <t>0178-22-1215</t>
  </si>
  <si>
    <t>0178-84-3131</t>
  </si>
  <si>
    <t>0178-84-3333</t>
  </si>
  <si>
    <t>0178-60-1788</t>
  </si>
  <si>
    <t>0178-88-3067</t>
  </si>
  <si>
    <t>0178-88-3621</t>
  </si>
  <si>
    <t>0178-88-2101</t>
  </si>
  <si>
    <t>0178-88-3355</t>
  </si>
  <si>
    <t>0178-88-1580</t>
  </si>
  <si>
    <t>0178-78-3456</t>
  </si>
  <si>
    <t>看護師等養成所</t>
    <rPh sb="0" eb="4">
      <t>カンゴシトウ</t>
    </rPh>
    <rPh sb="4" eb="7">
      <t>ヨウセイジョ</t>
    </rPh>
    <phoneticPr fontId="3"/>
  </si>
  <si>
    <t>弘前市医師会看護専門学校看護専門課程看護学科</t>
    <rPh sb="6" eb="8">
      <t>カンゴ</t>
    </rPh>
    <rPh sb="8" eb="10">
      <t>センモン</t>
    </rPh>
    <rPh sb="10" eb="12">
      <t>ガッコウ</t>
    </rPh>
    <rPh sb="12" eb="14">
      <t>カンゴ</t>
    </rPh>
    <rPh sb="14" eb="16">
      <t>センモン</t>
    </rPh>
    <rPh sb="16" eb="18">
      <t>カテイ</t>
    </rPh>
    <rPh sb="18" eb="20">
      <t>カンゴ</t>
    </rPh>
    <rPh sb="20" eb="22">
      <t>ガッカ</t>
    </rPh>
    <phoneticPr fontId="4"/>
  </si>
  <si>
    <t>弘前市医師会看護専門学校看護高等課程准看護学科</t>
    <rPh sb="6" eb="8">
      <t>カンゴ</t>
    </rPh>
    <rPh sb="8" eb="10">
      <t>センモン</t>
    </rPh>
    <rPh sb="10" eb="12">
      <t>ガッコウ</t>
    </rPh>
    <rPh sb="12" eb="14">
      <t>カンゴ</t>
    </rPh>
    <rPh sb="14" eb="16">
      <t>コウトウ</t>
    </rPh>
    <rPh sb="18" eb="19">
      <t>ジュン</t>
    </rPh>
    <phoneticPr fontId="4"/>
  </si>
  <si>
    <t>0178-22-4169</t>
    <phoneticPr fontId="3"/>
  </si>
  <si>
    <t>0178-28-4002</t>
    <phoneticPr fontId="3"/>
  </si>
  <si>
    <t>0172-32-7771</t>
    <phoneticPr fontId="3"/>
  </si>
  <si>
    <t>0172-31-7100</t>
    <phoneticPr fontId="4"/>
  </si>
  <si>
    <t>017-728-0131</t>
    <phoneticPr fontId="3"/>
  </si>
  <si>
    <t>病院</t>
    <rPh sb="0" eb="2">
      <t>ビョウイン</t>
    </rPh>
    <phoneticPr fontId="3"/>
  </si>
  <si>
    <t>0172-62-3111</t>
    <phoneticPr fontId="3"/>
  </si>
  <si>
    <t>0178-46-1000</t>
    <phoneticPr fontId="3"/>
  </si>
  <si>
    <t>0178-27-2016</t>
    <phoneticPr fontId="3"/>
  </si>
  <si>
    <t>0178-28-4000</t>
    <phoneticPr fontId="3"/>
  </si>
  <si>
    <t>0178-70-2011</t>
    <phoneticPr fontId="3"/>
  </si>
  <si>
    <t>0178-31-5005</t>
    <phoneticPr fontId="3"/>
  </si>
  <si>
    <t>0178-33-1551</t>
    <phoneticPr fontId="3"/>
  </si>
  <si>
    <t>0178-45-6111</t>
    <phoneticPr fontId="3"/>
  </si>
  <si>
    <t>0172-44-3100</t>
    <phoneticPr fontId="3"/>
  </si>
  <si>
    <t>0172-65-3771</t>
    <phoneticPr fontId="3"/>
  </si>
  <si>
    <t>0172-27-1431</t>
    <phoneticPr fontId="3"/>
  </si>
  <si>
    <t>0172-35-1511</t>
    <phoneticPr fontId="3"/>
  </si>
  <si>
    <t>0172-36-5181</t>
    <phoneticPr fontId="3"/>
  </si>
  <si>
    <t>0172-33-2871</t>
    <phoneticPr fontId="3"/>
  </si>
  <si>
    <t>0172-87-1221</t>
    <phoneticPr fontId="3"/>
  </si>
  <si>
    <t>0172-36-7111</t>
    <phoneticPr fontId="3"/>
  </si>
  <si>
    <t>0172-34-7111</t>
    <phoneticPr fontId="3"/>
  </si>
  <si>
    <t>0172-52-2121</t>
    <phoneticPr fontId="3"/>
  </si>
  <si>
    <t>0172-32-4311</t>
    <phoneticPr fontId="3"/>
  </si>
  <si>
    <t>017-738-2101</t>
    <phoneticPr fontId="3"/>
  </si>
  <si>
    <t>017-741-4341</t>
    <phoneticPr fontId="3"/>
  </si>
  <si>
    <t>017-723-1111</t>
    <phoneticPr fontId="3"/>
  </si>
  <si>
    <t>017-738-2214</t>
    <phoneticPr fontId="3"/>
  </si>
  <si>
    <t>017-788-3121</t>
    <phoneticPr fontId="3"/>
  </si>
  <si>
    <t>017-782-1201</t>
    <phoneticPr fontId="3"/>
  </si>
  <si>
    <t>017-752-3004</t>
    <phoneticPr fontId="3"/>
  </si>
  <si>
    <t>017-781-9331</t>
    <phoneticPr fontId="3"/>
  </si>
  <si>
    <t>0174-22-3450</t>
    <phoneticPr fontId="3"/>
  </si>
  <si>
    <t>017-755-2131</t>
    <phoneticPr fontId="3"/>
  </si>
  <si>
    <t>017-734-2171</t>
    <phoneticPr fontId="3"/>
  </si>
  <si>
    <t>017-787-2121</t>
    <phoneticPr fontId="3"/>
  </si>
  <si>
    <t>青森市大字石江字平山19</t>
    <rPh sb="0" eb="3">
      <t>アオモリシ</t>
    </rPh>
    <rPh sb="3" eb="5">
      <t>オオアザ</t>
    </rPh>
    <rPh sb="5" eb="7">
      <t>イシエ</t>
    </rPh>
    <rPh sb="7" eb="8">
      <t>アザ</t>
    </rPh>
    <rPh sb="8" eb="10">
      <t>ヒラヤマ</t>
    </rPh>
    <phoneticPr fontId="4"/>
  </si>
  <si>
    <t>青森市東造道二丁目1-1</t>
    <rPh sb="0" eb="3">
      <t>アオモリシ</t>
    </rPh>
    <rPh sb="3" eb="4">
      <t>ヒガシ</t>
    </rPh>
    <rPh sb="4" eb="6">
      <t>ツクリミチ</t>
    </rPh>
    <phoneticPr fontId="4"/>
  </si>
  <si>
    <t>青森市大字三内字沢部353-92</t>
    <rPh sb="0" eb="3">
      <t>アオモリシ</t>
    </rPh>
    <rPh sb="5" eb="7">
      <t>サンナイ</t>
    </rPh>
    <rPh sb="7" eb="8">
      <t>アザ</t>
    </rPh>
    <rPh sb="8" eb="9">
      <t>サワ</t>
    </rPh>
    <rPh sb="9" eb="10">
      <t>ブ</t>
    </rPh>
    <phoneticPr fontId="4"/>
  </si>
  <si>
    <t>青森市勝田一丁目14-20</t>
    <rPh sb="0" eb="3">
      <t>アオモリシ</t>
    </rPh>
    <rPh sb="3" eb="4">
      <t>カ</t>
    </rPh>
    <rPh sb="4" eb="5">
      <t>タ</t>
    </rPh>
    <phoneticPr fontId="4"/>
  </si>
  <si>
    <t>青森市浪岡大字浪岡平野180</t>
    <rPh sb="0" eb="3">
      <t>アオモリシ</t>
    </rPh>
    <rPh sb="3" eb="5">
      <t>ナミオカ</t>
    </rPh>
    <rPh sb="5" eb="7">
      <t>オオアザ</t>
    </rPh>
    <rPh sb="7" eb="9">
      <t>ナミオカ</t>
    </rPh>
    <rPh sb="9" eb="11">
      <t>ヒラノ</t>
    </rPh>
    <phoneticPr fontId="4"/>
  </si>
  <si>
    <t>東津軽郡平内町大字小湊字外ノ沢1-1</t>
    <rPh sb="0" eb="4">
      <t>ヒガシツガルグン</t>
    </rPh>
    <rPh sb="4" eb="7">
      <t>ヒラナイマチ</t>
    </rPh>
    <rPh sb="9" eb="11">
      <t>コミナト</t>
    </rPh>
    <rPh sb="12" eb="13">
      <t>ソト</t>
    </rPh>
    <rPh sb="14" eb="15">
      <t>サワ</t>
    </rPh>
    <phoneticPr fontId="4"/>
  </si>
  <si>
    <t>東津軽郡外ヶ浜町蟹田字下蟹田42-1</t>
    <rPh sb="4" eb="7">
      <t>ソトガハマ</t>
    </rPh>
    <rPh sb="7" eb="8">
      <t>チョウ</t>
    </rPh>
    <rPh sb="8" eb="10">
      <t>カニタ</t>
    </rPh>
    <rPh sb="10" eb="11">
      <t>アザ</t>
    </rPh>
    <rPh sb="11" eb="12">
      <t>シタ</t>
    </rPh>
    <rPh sb="12" eb="14">
      <t>カニタ</t>
    </rPh>
    <phoneticPr fontId="4"/>
  </si>
  <si>
    <t>青森市大字大谷字山ノ内16-3</t>
    <rPh sb="0" eb="3">
      <t>アオモリシ</t>
    </rPh>
    <rPh sb="5" eb="7">
      <t>オオタニ</t>
    </rPh>
    <rPh sb="7" eb="8">
      <t>アザ</t>
    </rPh>
    <rPh sb="8" eb="9">
      <t>ヤマ</t>
    </rPh>
    <rPh sb="10" eb="11">
      <t>ナイ</t>
    </rPh>
    <phoneticPr fontId="4"/>
  </si>
  <si>
    <t>青森市大字浅虫字内野27-2</t>
    <rPh sb="0" eb="3">
      <t>アオモリシ</t>
    </rPh>
    <rPh sb="5" eb="7">
      <t>アサムシ</t>
    </rPh>
    <rPh sb="7" eb="8">
      <t>アザ</t>
    </rPh>
    <rPh sb="8" eb="9">
      <t>ウチ</t>
    </rPh>
    <rPh sb="9" eb="10">
      <t>ノ</t>
    </rPh>
    <phoneticPr fontId="4"/>
  </si>
  <si>
    <t>青森市大字石江字岡部101-1</t>
    <rPh sb="0" eb="3">
      <t>アオモリシ</t>
    </rPh>
    <rPh sb="5" eb="7">
      <t>イシエ</t>
    </rPh>
    <rPh sb="7" eb="8">
      <t>アザ</t>
    </rPh>
    <rPh sb="8" eb="9">
      <t>オカ</t>
    </rPh>
    <rPh sb="9" eb="10">
      <t>ブ</t>
    </rPh>
    <phoneticPr fontId="4"/>
  </si>
  <si>
    <t>青森市大字安田字近野146-1</t>
    <rPh sb="0" eb="3">
      <t>アオモリシ</t>
    </rPh>
    <rPh sb="5" eb="7">
      <t>ヤスダ</t>
    </rPh>
    <rPh sb="7" eb="8">
      <t>アザ</t>
    </rPh>
    <rPh sb="8" eb="10">
      <t>コンノ</t>
    </rPh>
    <phoneticPr fontId="4"/>
  </si>
  <si>
    <t>青森市大字新城字山田488-1</t>
    <rPh sb="0" eb="3">
      <t>アオモリシ</t>
    </rPh>
    <rPh sb="5" eb="7">
      <t>シンジョウ</t>
    </rPh>
    <rPh sb="7" eb="8">
      <t>アザ</t>
    </rPh>
    <rPh sb="8" eb="10">
      <t>ヤマダ</t>
    </rPh>
    <phoneticPr fontId="4"/>
  </si>
  <si>
    <t>青森市大字雲谷字山吹93-1</t>
    <rPh sb="0" eb="3">
      <t>アオモリシ</t>
    </rPh>
    <rPh sb="5" eb="7">
      <t>モヤ</t>
    </rPh>
    <rPh sb="7" eb="8">
      <t>アザ</t>
    </rPh>
    <rPh sb="8" eb="10">
      <t>ヤマブキ</t>
    </rPh>
    <phoneticPr fontId="4"/>
  </si>
  <si>
    <t>青森市新町二丁目1-13</t>
    <rPh sb="0" eb="3">
      <t>アオモリシ</t>
    </rPh>
    <rPh sb="3" eb="5">
      <t>シンマチ</t>
    </rPh>
    <phoneticPr fontId="4"/>
  </si>
  <si>
    <t>青森市合浦二丁目11-24</t>
    <rPh sb="0" eb="3">
      <t>アオモリシ</t>
    </rPh>
    <rPh sb="3" eb="5">
      <t>ガッポ</t>
    </rPh>
    <phoneticPr fontId="4"/>
  </si>
  <si>
    <t>青森市問屋町一丁目15-10</t>
    <rPh sb="0" eb="3">
      <t>アオモリシ</t>
    </rPh>
    <rPh sb="3" eb="6">
      <t>トンヤチョウ</t>
    </rPh>
    <phoneticPr fontId="4"/>
  </si>
  <si>
    <t>青森市大字久栗坂字山辺89-10</t>
    <rPh sb="0" eb="3">
      <t>アオモリシ</t>
    </rPh>
    <rPh sb="5" eb="8">
      <t>クグリザカ</t>
    </rPh>
    <rPh sb="8" eb="9">
      <t>ジ</t>
    </rPh>
    <rPh sb="9" eb="11">
      <t>ヤマベ</t>
    </rPh>
    <phoneticPr fontId="4"/>
  </si>
  <si>
    <t>弘前市大字富野町1</t>
    <rPh sb="0" eb="3">
      <t>ヒロサキシ</t>
    </rPh>
    <rPh sb="5" eb="6">
      <t>トミ</t>
    </rPh>
    <rPh sb="6" eb="7">
      <t>ノ</t>
    </rPh>
    <rPh sb="7" eb="8">
      <t>マチ</t>
    </rPh>
    <phoneticPr fontId="4"/>
  </si>
  <si>
    <t>弘前市大字本町53</t>
    <rPh sb="0" eb="3">
      <t>ヒロサキシ</t>
    </rPh>
    <rPh sb="5" eb="7">
      <t>ホンチョウ</t>
    </rPh>
    <phoneticPr fontId="4"/>
  </si>
  <si>
    <t>黒石市北美町一丁目70</t>
    <rPh sb="0" eb="3">
      <t>クロイシシ</t>
    </rPh>
    <rPh sb="3" eb="4">
      <t>キタ</t>
    </rPh>
    <rPh sb="4" eb="5">
      <t>ビ</t>
    </rPh>
    <rPh sb="5" eb="6">
      <t>マチ</t>
    </rPh>
    <phoneticPr fontId="4"/>
  </si>
  <si>
    <t>北津軽郡板柳町大字灰沼字岩井74-2</t>
    <rPh sb="0" eb="1">
      <t>キタ</t>
    </rPh>
    <rPh sb="4" eb="7">
      <t>イタヤナギマチ</t>
    </rPh>
    <rPh sb="9" eb="10">
      <t>ハイ</t>
    </rPh>
    <rPh sb="10" eb="11">
      <t>ヌマ</t>
    </rPh>
    <rPh sb="11" eb="12">
      <t>アザ</t>
    </rPh>
    <rPh sb="12" eb="14">
      <t>イワイ</t>
    </rPh>
    <phoneticPr fontId="4"/>
  </si>
  <si>
    <t>弘前市大字北園一丁目6-2</t>
    <rPh sb="0" eb="3">
      <t>ヒロサキシ</t>
    </rPh>
    <rPh sb="5" eb="7">
      <t>キタゾノ</t>
    </rPh>
    <phoneticPr fontId="4"/>
  </si>
  <si>
    <t>弘前市大字吉野町3-1</t>
    <rPh sb="0" eb="3">
      <t>ヒロサキシ</t>
    </rPh>
    <rPh sb="5" eb="7">
      <t>ヨシノ</t>
    </rPh>
    <rPh sb="7" eb="8">
      <t>マチ</t>
    </rPh>
    <phoneticPr fontId="4"/>
  </si>
  <si>
    <t>弘前市大字品川町19</t>
    <rPh sb="0" eb="3">
      <t>ヒロサキシ</t>
    </rPh>
    <rPh sb="5" eb="7">
      <t>シナガワ</t>
    </rPh>
    <rPh sb="7" eb="8">
      <t>マチ</t>
    </rPh>
    <phoneticPr fontId="4"/>
  </si>
  <si>
    <t>弘前市大字小沢字山崎90</t>
    <rPh sb="0" eb="3">
      <t>ヒロサキシ</t>
    </rPh>
    <rPh sb="5" eb="7">
      <t>オザワ</t>
    </rPh>
    <rPh sb="7" eb="8">
      <t>アザ</t>
    </rPh>
    <rPh sb="8" eb="10">
      <t>ヤマザキ</t>
    </rPh>
    <phoneticPr fontId="4"/>
  </si>
  <si>
    <t>弘前市大字和泉二丁目17-1</t>
    <rPh sb="0" eb="3">
      <t>ヒロサキシ</t>
    </rPh>
    <rPh sb="3" eb="5">
      <t>オオアザ</t>
    </rPh>
    <rPh sb="5" eb="6">
      <t>ワ</t>
    </rPh>
    <rPh sb="6" eb="7">
      <t>イズミ</t>
    </rPh>
    <phoneticPr fontId="4"/>
  </si>
  <si>
    <t>弘前市大字境関字西田59-1</t>
    <rPh sb="0" eb="3">
      <t>ヒロサキシ</t>
    </rPh>
    <rPh sb="5" eb="6">
      <t>サカイ</t>
    </rPh>
    <rPh sb="6" eb="7">
      <t>セキ</t>
    </rPh>
    <rPh sb="7" eb="8">
      <t>アザ</t>
    </rPh>
    <rPh sb="8" eb="9">
      <t>ニシ</t>
    </rPh>
    <rPh sb="9" eb="10">
      <t>タ</t>
    </rPh>
    <phoneticPr fontId="4"/>
  </si>
  <si>
    <t>弘前市大字宮川三丁目1-4</t>
    <rPh sb="0" eb="3">
      <t>ヒロサキシ</t>
    </rPh>
    <rPh sb="5" eb="7">
      <t>ミヤカワ</t>
    </rPh>
    <phoneticPr fontId="4"/>
  </si>
  <si>
    <t>弘前市大字藤代二丁目12-1</t>
    <rPh sb="0" eb="3">
      <t>ヒロサキシ</t>
    </rPh>
    <rPh sb="5" eb="6">
      <t>フジ</t>
    </rPh>
    <rPh sb="6" eb="7">
      <t>ヨ</t>
    </rPh>
    <phoneticPr fontId="4"/>
  </si>
  <si>
    <t>弘前市大字大町二丁目2-9</t>
    <rPh sb="0" eb="3">
      <t>ヒロサキシ</t>
    </rPh>
    <rPh sb="5" eb="7">
      <t>オオマチ</t>
    </rPh>
    <phoneticPr fontId="4"/>
  </si>
  <si>
    <t>弘前市大字和泉二丁目19-1</t>
    <rPh sb="0" eb="3">
      <t>ヒロサキシ</t>
    </rPh>
    <rPh sb="5" eb="6">
      <t>ワ</t>
    </rPh>
    <rPh sb="6" eb="7">
      <t>イズミ</t>
    </rPh>
    <phoneticPr fontId="4"/>
  </si>
  <si>
    <t>黒石市あけぼの町52</t>
    <rPh sb="0" eb="3">
      <t>クロイシシ</t>
    </rPh>
    <rPh sb="7" eb="8">
      <t>マチ</t>
    </rPh>
    <phoneticPr fontId="4"/>
  </si>
  <si>
    <t>南津軽郡藤崎町大字榊字亀田2-1</t>
    <rPh sb="4" eb="7">
      <t>フジサキマチ</t>
    </rPh>
    <rPh sb="9" eb="10">
      <t>サカキ</t>
    </rPh>
    <rPh sb="10" eb="11">
      <t>アザ</t>
    </rPh>
    <rPh sb="11" eb="13">
      <t>カメダ</t>
    </rPh>
    <phoneticPr fontId="4"/>
  </si>
  <si>
    <t>弘前市大字扇町一丁目2-1</t>
    <rPh sb="0" eb="3">
      <t>ヒロサキシ</t>
    </rPh>
    <rPh sb="5" eb="7">
      <t>オウギマチ</t>
    </rPh>
    <phoneticPr fontId="4"/>
  </si>
  <si>
    <t>八戸市吹上三丁目13-1</t>
    <rPh sb="0" eb="3">
      <t>ハチノヘシ</t>
    </rPh>
    <rPh sb="3" eb="5">
      <t>フキアゲ</t>
    </rPh>
    <phoneticPr fontId="4"/>
  </si>
  <si>
    <t>八戸市白銀町南ヶ丘1</t>
    <phoneticPr fontId="3"/>
  </si>
  <si>
    <t>八戸市大字大久保字大塚17-729</t>
    <rPh sb="0" eb="3">
      <t>ハチノヘシ</t>
    </rPh>
    <rPh sb="3" eb="5">
      <t>オオアザ</t>
    </rPh>
    <rPh sb="5" eb="8">
      <t>オオクボ</t>
    </rPh>
    <rPh sb="8" eb="9">
      <t>アザ</t>
    </rPh>
    <rPh sb="9" eb="11">
      <t>オオツカ</t>
    </rPh>
    <phoneticPr fontId="4"/>
  </si>
  <si>
    <t>三戸郡五戸町字沢向17-3</t>
    <rPh sb="0" eb="3">
      <t>サンノヘグン</t>
    </rPh>
    <rPh sb="3" eb="6">
      <t>ゴノヘマチ</t>
    </rPh>
    <rPh sb="6" eb="7">
      <t>アザ</t>
    </rPh>
    <rPh sb="7" eb="8">
      <t>サワ</t>
    </rPh>
    <rPh sb="8" eb="9">
      <t>ム</t>
    </rPh>
    <phoneticPr fontId="4"/>
  </si>
  <si>
    <t>三戸郡三戸町大字川守田字沖中9-1</t>
    <rPh sb="3" eb="6">
      <t>サンノヘマチ</t>
    </rPh>
    <rPh sb="8" eb="11">
      <t>カワモリタ</t>
    </rPh>
    <rPh sb="11" eb="12">
      <t>アザ</t>
    </rPh>
    <rPh sb="12" eb="14">
      <t>オキナカ</t>
    </rPh>
    <phoneticPr fontId="4"/>
  </si>
  <si>
    <t>三戸郡南部町大字下名久井字白山87-1</t>
    <rPh sb="3" eb="6">
      <t>ナベチョウ</t>
    </rPh>
    <rPh sb="8" eb="9">
      <t>シモ</t>
    </rPh>
    <rPh sb="9" eb="12">
      <t>ナクイ</t>
    </rPh>
    <rPh sb="12" eb="13">
      <t>アザ</t>
    </rPh>
    <rPh sb="13" eb="15">
      <t>シロヤマ</t>
    </rPh>
    <phoneticPr fontId="4"/>
  </si>
  <si>
    <t>上北郡おいらせ町上明堂1-1</t>
    <rPh sb="0" eb="3">
      <t>カミキタグン</t>
    </rPh>
    <rPh sb="7" eb="8">
      <t>マチ</t>
    </rPh>
    <rPh sb="8" eb="9">
      <t>ウエ</t>
    </rPh>
    <rPh sb="9" eb="10">
      <t>ア</t>
    </rPh>
    <rPh sb="10" eb="11">
      <t>ドウ</t>
    </rPh>
    <phoneticPr fontId="4"/>
  </si>
  <si>
    <t>八戸市大字田面木字中明戸2</t>
    <rPh sb="0" eb="3">
      <t>ハチノヘシ</t>
    </rPh>
    <rPh sb="5" eb="6">
      <t>タ</t>
    </rPh>
    <rPh sb="6" eb="7">
      <t>メン</t>
    </rPh>
    <rPh sb="7" eb="8">
      <t>キ</t>
    </rPh>
    <rPh sb="8" eb="9">
      <t>アザ</t>
    </rPh>
    <rPh sb="9" eb="10">
      <t>ナカ</t>
    </rPh>
    <rPh sb="10" eb="11">
      <t>アカ</t>
    </rPh>
    <rPh sb="11" eb="12">
      <t>ト</t>
    </rPh>
    <phoneticPr fontId="4"/>
  </si>
  <si>
    <t>八戸市大字八幡字上樋田8-1</t>
    <rPh sb="0" eb="3">
      <t>ハチノヘシ</t>
    </rPh>
    <rPh sb="5" eb="7">
      <t>ヤワタ</t>
    </rPh>
    <rPh sb="7" eb="8">
      <t>アザ</t>
    </rPh>
    <rPh sb="8" eb="9">
      <t>ウエ</t>
    </rPh>
    <rPh sb="9" eb="11">
      <t>トイダ</t>
    </rPh>
    <phoneticPr fontId="4"/>
  </si>
  <si>
    <t>八戸市大字長苗代字中坪77</t>
    <phoneticPr fontId="3"/>
  </si>
  <si>
    <t>八戸市大字田面木字赤坂16-3</t>
    <rPh sb="0" eb="3">
      <t>ハチノヘシ</t>
    </rPh>
    <rPh sb="5" eb="6">
      <t>タ</t>
    </rPh>
    <rPh sb="6" eb="7">
      <t>メン</t>
    </rPh>
    <rPh sb="7" eb="8">
      <t>キ</t>
    </rPh>
    <rPh sb="8" eb="9">
      <t>アザ</t>
    </rPh>
    <rPh sb="9" eb="11">
      <t>アカサカ</t>
    </rPh>
    <phoneticPr fontId="4"/>
  </si>
  <si>
    <t>八戸市大工町10</t>
    <rPh sb="0" eb="3">
      <t>ハチノヘシ</t>
    </rPh>
    <rPh sb="3" eb="5">
      <t>ダイク</t>
    </rPh>
    <rPh sb="5" eb="6">
      <t>マチ</t>
    </rPh>
    <phoneticPr fontId="4"/>
  </si>
  <si>
    <t>八戸市大字市川町字桔梗野上2-36</t>
    <rPh sb="0" eb="3">
      <t>ハチノヘシ</t>
    </rPh>
    <rPh sb="5" eb="8">
      <t>イチカワマチ</t>
    </rPh>
    <rPh sb="8" eb="9">
      <t>アザ</t>
    </rPh>
    <rPh sb="9" eb="11">
      <t>キキョウ</t>
    </rPh>
    <rPh sb="11" eb="12">
      <t>ノ</t>
    </rPh>
    <rPh sb="12" eb="13">
      <t>ウエ</t>
    </rPh>
    <phoneticPr fontId="4"/>
  </si>
  <si>
    <t>八戸市長者三丁目3-23</t>
    <rPh sb="0" eb="3">
      <t>ハチノヘシ</t>
    </rPh>
    <rPh sb="3" eb="5">
      <t>チョウジャ</t>
    </rPh>
    <phoneticPr fontId="4"/>
  </si>
  <si>
    <t>八戸市根城四丁目6-23</t>
    <rPh sb="0" eb="3">
      <t>ハチノヘシ</t>
    </rPh>
    <rPh sb="3" eb="5">
      <t>ネジョウ</t>
    </rPh>
    <phoneticPr fontId="4"/>
  </si>
  <si>
    <t>八戸市柏崎六丁目29-6</t>
    <rPh sb="0" eb="3">
      <t>ハチノヘシ</t>
    </rPh>
    <rPh sb="3" eb="5">
      <t>カシワザキ</t>
    </rPh>
    <phoneticPr fontId="4"/>
  </si>
  <si>
    <t>八戸市大字大久保字大山31-2</t>
    <rPh sb="0" eb="3">
      <t>ハチノヘシ</t>
    </rPh>
    <rPh sb="5" eb="8">
      <t>オオクボ</t>
    </rPh>
    <rPh sb="8" eb="9">
      <t>アザ</t>
    </rPh>
    <rPh sb="9" eb="11">
      <t>オオヤマ</t>
    </rPh>
    <phoneticPr fontId="4"/>
  </si>
  <si>
    <t>八戸市石堂一丁目14-14</t>
    <rPh sb="0" eb="3">
      <t>ハチノヘシ</t>
    </rPh>
    <rPh sb="3" eb="5">
      <t>イシドウ</t>
    </rPh>
    <phoneticPr fontId="4"/>
  </si>
  <si>
    <t>八戸市大字新井田字松山下野場7-15</t>
    <rPh sb="0" eb="3">
      <t>ハチノヘシ</t>
    </rPh>
    <rPh sb="5" eb="8">
      <t>ニイダ</t>
    </rPh>
    <rPh sb="8" eb="9">
      <t>ジ</t>
    </rPh>
    <rPh sb="9" eb="11">
      <t>マツヤマ</t>
    </rPh>
    <rPh sb="11" eb="13">
      <t>ゲヤ</t>
    </rPh>
    <rPh sb="13" eb="14">
      <t>バ</t>
    </rPh>
    <phoneticPr fontId="4"/>
  </si>
  <si>
    <t>八戸市小中野一丁目4-22</t>
    <rPh sb="0" eb="3">
      <t>ハチノヘシ</t>
    </rPh>
    <rPh sb="3" eb="4">
      <t>コ</t>
    </rPh>
    <rPh sb="4" eb="6">
      <t>ナカノ</t>
    </rPh>
    <phoneticPr fontId="4"/>
  </si>
  <si>
    <t>八戸市大字新井田字出口平17</t>
    <rPh sb="0" eb="3">
      <t>ハチノヘシ</t>
    </rPh>
    <rPh sb="5" eb="6">
      <t>シン</t>
    </rPh>
    <rPh sb="6" eb="7">
      <t>イ</t>
    </rPh>
    <rPh sb="7" eb="8">
      <t>タ</t>
    </rPh>
    <rPh sb="8" eb="9">
      <t>アザ</t>
    </rPh>
    <rPh sb="9" eb="11">
      <t>デグチ</t>
    </rPh>
    <rPh sb="11" eb="12">
      <t>タイ</t>
    </rPh>
    <phoneticPr fontId="4"/>
  </si>
  <si>
    <t>上北郡おいらせ町上前田21-1</t>
    <rPh sb="0" eb="3">
      <t>カミキタグン</t>
    </rPh>
    <rPh sb="7" eb="8">
      <t>マチ</t>
    </rPh>
    <rPh sb="8" eb="9">
      <t>ウエ</t>
    </rPh>
    <rPh sb="9" eb="11">
      <t>マエダ</t>
    </rPh>
    <phoneticPr fontId="4"/>
  </si>
  <si>
    <t>八戸市大字大久保字西ノ平25-440</t>
    <rPh sb="0" eb="3">
      <t>ハチノヘシ</t>
    </rPh>
    <rPh sb="5" eb="8">
      <t>オオクボ</t>
    </rPh>
    <rPh sb="8" eb="9">
      <t>アザ</t>
    </rPh>
    <rPh sb="9" eb="10">
      <t>ニシ</t>
    </rPh>
    <rPh sb="11" eb="12">
      <t>タイラ</t>
    </rPh>
    <phoneticPr fontId="4"/>
  </si>
  <si>
    <t>五所川原市金木町菅原13-1</t>
    <rPh sb="0" eb="5">
      <t>ゴショガワラシ</t>
    </rPh>
    <rPh sb="5" eb="8">
      <t>カナギマチ</t>
    </rPh>
    <rPh sb="8" eb="10">
      <t>スガワラ</t>
    </rPh>
    <phoneticPr fontId="4"/>
  </si>
  <si>
    <t>五所川原市金木町字朝日山453</t>
    <rPh sb="0" eb="5">
      <t>ゴショガワラシ</t>
    </rPh>
    <rPh sb="5" eb="8">
      <t>カナギマチ</t>
    </rPh>
    <rPh sb="8" eb="9">
      <t>ジ</t>
    </rPh>
    <rPh sb="9" eb="12">
      <t>アサヒヤマ</t>
    </rPh>
    <phoneticPr fontId="4"/>
  </si>
  <si>
    <t>五所川原市字中平井町142-1</t>
    <rPh sb="0" eb="5">
      <t>ゴショガワラシ</t>
    </rPh>
    <rPh sb="5" eb="6">
      <t>アザ</t>
    </rPh>
    <rPh sb="6" eb="7">
      <t>ナカ</t>
    </rPh>
    <rPh sb="7" eb="9">
      <t>ヒライ</t>
    </rPh>
    <rPh sb="9" eb="10">
      <t>マチ</t>
    </rPh>
    <phoneticPr fontId="4"/>
  </si>
  <si>
    <t>五所川原市字芭蕉18-4</t>
    <rPh sb="0" eb="5">
      <t>ゴショガワラシ</t>
    </rPh>
    <rPh sb="5" eb="6">
      <t>アザ</t>
    </rPh>
    <rPh sb="6" eb="8">
      <t>バショウ</t>
    </rPh>
    <phoneticPr fontId="4"/>
  </si>
  <si>
    <t>五所川原市字新町41</t>
    <rPh sb="0" eb="4">
      <t>ゴショガワラ</t>
    </rPh>
    <rPh sb="4" eb="5">
      <t>シ</t>
    </rPh>
    <rPh sb="5" eb="6">
      <t>アザ</t>
    </rPh>
    <rPh sb="6" eb="8">
      <t>シンマチ</t>
    </rPh>
    <phoneticPr fontId="4"/>
  </si>
  <si>
    <t>つがる市木造若竹5</t>
    <rPh sb="3" eb="4">
      <t>シ</t>
    </rPh>
    <rPh sb="4" eb="6">
      <t>モクゾウ</t>
    </rPh>
    <rPh sb="6" eb="8">
      <t>ワカタケ</t>
    </rPh>
    <phoneticPr fontId="4"/>
  </si>
  <si>
    <t>西津軽郡鰺ヶ沢町大字舞戸町字蒲生106-10</t>
    <rPh sb="0" eb="4">
      <t>ニシツガルグン</t>
    </rPh>
    <rPh sb="4" eb="8">
      <t>アジガサワマチ</t>
    </rPh>
    <rPh sb="10" eb="11">
      <t>マイ</t>
    </rPh>
    <rPh sb="11" eb="12">
      <t>ト</t>
    </rPh>
    <rPh sb="12" eb="13">
      <t>マチ</t>
    </rPh>
    <rPh sb="13" eb="14">
      <t>アザ</t>
    </rPh>
    <rPh sb="14" eb="16">
      <t>ガモウ</t>
    </rPh>
    <phoneticPr fontId="4"/>
  </si>
  <si>
    <t>十和田市西十二番町14-8</t>
    <rPh sb="0" eb="4">
      <t>トワダシ</t>
    </rPh>
    <rPh sb="4" eb="5">
      <t>ニシ</t>
    </rPh>
    <rPh sb="5" eb="7">
      <t>ジュウニ</t>
    </rPh>
    <rPh sb="7" eb="9">
      <t>バンチョウ</t>
    </rPh>
    <phoneticPr fontId="4"/>
  </si>
  <si>
    <t>上北郡七戸町字影津内98-1</t>
    <rPh sb="3" eb="6">
      <t>シチノヘマチ</t>
    </rPh>
    <rPh sb="6" eb="7">
      <t>アザ</t>
    </rPh>
    <rPh sb="7" eb="8">
      <t>カゲ</t>
    </rPh>
    <rPh sb="8" eb="9">
      <t>ツ</t>
    </rPh>
    <rPh sb="9" eb="10">
      <t>ナイ</t>
    </rPh>
    <phoneticPr fontId="4"/>
  </si>
  <si>
    <t>十和田市西二十三番町1-1</t>
    <rPh sb="0" eb="4">
      <t>トワダシ</t>
    </rPh>
    <rPh sb="4" eb="5">
      <t>ニシ</t>
    </rPh>
    <rPh sb="5" eb="8">
      <t>ニジュウサン</t>
    </rPh>
    <rPh sb="8" eb="10">
      <t>バンチョウ</t>
    </rPh>
    <phoneticPr fontId="4"/>
  </si>
  <si>
    <t>十和田市東三番町10-70</t>
    <rPh sb="0" eb="4">
      <t>トワダシ</t>
    </rPh>
    <rPh sb="4" eb="5">
      <t>ヒガシ</t>
    </rPh>
    <rPh sb="5" eb="6">
      <t>サン</t>
    </rPh>
    <rPh sb="6" eb="8">
      <t>バンチョウ</t>
    </rPh>
    <phoneticPr fontId="4"/>
  </si>
  <si>
    <t>十和田市大字三本木字里ノ沢1-247</t>
    <rPh sb="0" eb="4">
      <t>トワダシ</t>
    </rPh>
    <rPh sb="6" eb="9">
      <t>サンボンギ</t>
    </rPh>
    <rPh sb="9" eb="10">
      <t>アザ</t>
    </rPh>
    <rPh sb="10" eb="11">
      <t>サト</t>
    </rPh>
    <rPh sb="12" eb="13">
      <t>サワ</t>
    </rPh>
    <phoneticPr fontId="4"/>
  </si>
  <si>
    <t>十和田市大字三本木字里ノ沢1-249</t>
    <rPh sb="0" eb="4">
      <t>トワダシ</t>
    </rPh>
    <rPh sb="6" eb="9">
      <t>サンボンギ</t>
    </rPh>
    <rPh sb="9" eb="10">
      <t>アザ</t>
    </rPh>
    <rPh sb="10" eb="11">
      <t>サト</t>
    </rPh>
    <rPh sb="12" eb="13">
      <t>サワ</t>
    </rPh>
    <phoneticPr fontId="4"/>
  </si>
  <si>
    <t>上北郡東北町石坂32-4</t>
    <rPh sb="3" eb="6">
      <t>トウホクマチ</t>
    </rPh>
    <rPh sb="6" eb="8">
      <t>イシザカ</t>
    </rPh>
    <phoneticPr fontId="4"/>
  </si>
  <si>
    <t>上北郡野辺地町字鳴沢9-12</t>
    <rPh sb="3" eb="7">
      <t>ノヘジマチ</t>
    </rPh>
    <rPh sb="7" eb="8">
      <t>アザ</t>
    </rPh>
    <rPh sb="8" eb="9">
      <t>ナ</t>
    </rPh>
    <rPh sb="9" eb="10">
      <t>サワ</t>
    </rPh>
    <phoneticPr fontId="4"/>
  </si>
  <si>
    <t>三沢市中央三丁目11-2</t>
    <rPh sb="0" eb="3">
      <t>ミサワシ</t>
    </rPh>
    <rPh sb="3" eb="5">
      <t>チュウオウ</t>
    </rPh>
    <phoneticPr fontId="4"/>
  </si>
  <si>
    <t>三沢市淋代三丁目111-6</t>
    <rPh sb="0" eb="3">
      <t>ミサワシ</t>
    </rPh>
    <rPh sb="3" eb="5">
      <t>サビシロ</t>
    </rPh>
    <phoneticPr fontId="4"/>
  </si>
  <si>
    <t>むつ市桜木町13-1</t>
    <rPh sb="2" eb="3">
      <t>シ</t>
    </rPh>
    <rPh sb="3" eb="6">
      <t>サクラギマチ</t>
    </rPh>
    <phoneticPr fontId="4"/>
  </si>
  <si>
    <t>下北郡大間町大字大間字大間平20-78</t>
    <rPh sb="0" eb="3">
      <t>シモキタグン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オオマ</t>
    </rPh>
    <rPh sb="13" eb="14">
      <t>タイ</t>
    </rPh>
    <phoneticPr fontId="4"/>
  </si>
  <si>
    <t>むつ市小川町一丁目2-8</t>
    <rPh sb="2" eb="3">
      <t>シ</t>
    </rPh>
    <rPh sb="3" eb="6">
      <t>オガワマチ</t>
    </rPh>
    <phoneticPr fontId="4"/>
  </si>
  <si>
    <t>039-3321</t>
    <phoneticPr fontId="4"/>
  </si>
  <si>
    <t>038-0031</t>
    <phoneticPr fontId="4"/>
  </si>
  <si>
    <t>030-0821</t>
    <phoneticPr fontId="4"/>
  </si>
  <si>
    <t>038-0021</t>
    <phoneticPr fontId="4"/>
  </si>
  <si>
    <t>038-0042</t>
    <phoneticPr fontId="4"/>
  </si>
  <si>
    <t>036-8545</t>
    <phoneticPr fontId="4"/>
  </si>
  <si>
    <t>036-8004</t>
    <phoneticPr fontId="4"/>
  </si>
  <si>
    <t>036-8151</t>
    <phoneticPr fontId="4"/>
  </si>
  <si>
    <t>036-0351</t>
    <phoneticPr fontId="4"/>
  </si>
  <si>
    <t>036-8053</t>
    <phoneticPr fontId="4"/>
  </si>
  <si>
    <t>036-8051</t>
    <phoneticPr fontId="4"/>
  </si>
  <si>
    <t>036-8373</t>
    <phoneticPr fontId="4"/>
  </si>
  <si>
    <t>039-1104</t>
    <phoneticPr fontId="4"/>
  </si>
  <si>
    <t>039-1103</t>
    <phoneticPr fontId="3"/>
  </si>
  <si>
    <t>039-1105</t>
    <phoneticPr fontId="4"/>
  </si>
  <si>
    <t>031-0021</t>
    <phoneticPr fontId="4"/>
  </si>
  <si>
    <t>日本赤十字社</t>
    <rPh sb="2" eb="6">
      <t>セキジュウジシャ</t>
    </rPh>
    <phoneticPr fontId="4"/>
  </si>
  <si>
    <t>0172-28-8220</t>
    <phoneticPr fontId="3"/>
  </si>
  <si>
    <t>036-8104</t>
    <phoneticPr fontId="4"/>
  </si>
  <si>
    <t>031-0003</t>
    <phoneticPr fontId="4"/>
  </si>
  <si>
    <t>031-8551</t>
    <phoneticPr fontId="3"/>
  </si>
  <si>
    <t>H19.4.1
(S25.12.11)</t>
    <phoneticPr fontId="4"/>
  </si>
  <si>
    <t>H21.4.1
(S26.8.29)</t>
    <phoneticPr fontId="4"/>
  </si>
  <si>
    <t>0172-53-0611</t>
    <phoneticPr fontId="4"/>
  </si>
  <si>
    <t>黒石市</t>
    <rPh sb="0" eb="3">
      <t>クロイシシ</t>
    </rPh>
    <phoneticPr fontId="3"/>
  </si>
  <si>
    <t>一社</t>
    <phoneticPr fontId="3"/>
  </si>
  <si>
    <t>公財</t>
  </si>
  <si>
    <t>青森精神医学研究所</t>
    <rPh sb="0" eb="2">
      <t>アオモリ</t>
    </rPh>
    <rPh sb="4" eb="6">
      <t>イガク</t>
    </rPh>
    <rPh sb="6" eb="9">
      <t>ケンキュウジョ</t>
    </rPh>
    <phoneticPr fontId="4"/>
  </si>
  <si>
    <t>鷹揚郷</t>
    <rPh sb="0" eb="2">
      <t>オウヨウ</t>
    </rPh>
    <phoneticPr fontId="3"/>
  </si>
  <si>
    <t>一財</t>
    <phoneticPr fontId="3"/>
  </si>
  <si>
    <t>医療と育成のための研究所清明会</t>
    <rPh sb="0" eb="2">
      <t>イリョウ</t>
    </rPh>
    <rPh sb="3" eb="5">
      <t>イクセイ</t>
    </rPh>
    <rPh sb="9" eb="12">
      <t>ケンキュウショ</t>
    </rPh>
    <rPh sb="12" eb="14">
      <t>セイメイ</t>
    </rPh>
    <rPh sb="14" eb="15">
      <t>カイ</t>
    </rPh>
    <phoneticPr fontId="7"/>
  </si>
  <si>
    <t>公財</t>
    <phoneticPr fontId="3"/>
  </si>
  <si>
    <t>青森市社会福祉協議会</t>
  </si>
  <si>
    <t>青森県共同募金会</t>
    <rPh sb="3" eb="5">
      <t>キョウドウ</t>
    </rPh>
    <rPh sb="5" eb="7">
      <t>ボキン</t>
    </rPh>
    <rPh sb="7" eb="8">
      <t>カイ</t>
    </rPh>
    <phoneticPr fontId="4"/>
  </si>
  <si>
    <t>青森県社会福祉協議会</t>
  </si>
  <si>
    <t>さくら愛育会</t>
  </si>
  <si>
    <t>ＷＩＮＧ</t>
  </si>
  <si>
    <t>阿部野福祉会</t>
  </si>
  <si>
    <t>シオン福祉会</t>
  </si>
  <si>
    <t>みのり福祉会</t>
  </si>
  <si>
    <t>わかば会</t>
  </si>
  <si>
    <t>根ッ子の会</t>
  </si>
  <si>
    <t>三川目福祉会</t>
  </si>
  <si>
    <t>青森県玉葉会</t>
  </si>
  <si>
    <t>みよし福祉会</t>
  </si>
  <si>
    <t>風合瀬福祉会</t>
  </si>
  <si>
    <t>いずみ会</t>
  </si>
  <si>
    <t>快適福祉協会</t>
  </si>
  <si>
    <t>さくら福祉会</t>
  </si>
  <si>
    <t>こばと福祉会</t>
  </si>
  <si>
    <t>新郷村社会福祉協議会</t>
    <phoneticPr fontId="3"/>
  </si>
  <si>
    <t>個人</t>
    <rPh sb="0" eb="2">
      <t>コジン</t>
    </rPh>
    <phoneticPr fontId="3"/>
  </si>
  <si>
    <t>秋山弘之</t>
    <rPh sb="0" eb="2">
      <t>アキヤマ</t>
    </rPh>
    <rPh sb="2" eb="4">
      <t>ヒロユキ</t>
    </rPh>
    <phoneticPr fontId="4"/>
  </si>
  <si>
    <t>シルバーリハビリテーション協会</t>
    <phoneticPr fontId="3"/>
  </si>
  <si>
    <t>一社</t>
    <phoneticPr fontId="3"/>
  </si>
  <si>
    <t>信愛会</t>
    <rPh sb="0" eb="2">
      <t>シンアイ</t>
    </rPh>
    <phoneticPr fontId="4"/>
  </si>
  <si>
    <t>独法</t>
    <rPh sb="0" eb="2">
      <t>ドクホウ</t>
    </rPh>
    <phoneticPr fontId="3"/>
  </si>
  <si>
    <t>一財</t>
    <rPh sb="0" eb="1">
      <t>イチ</t>
    </rPh>
    <rPh sb="1" eb="2">
      <t>ザイ</t>
    </rPh>
    <phoneticPr fontId="3"/>
  </si>
  <si>
    <t>黎明郷</t>
    <phoneticPr fontId="3"/>
  </si>
  <si>
    <t>愛成会</t>
    <phoneticPr fontId="3"/>
  </si>
  <si>
    <t>双仁会</t>
    <phoneticPr fontId="4"/>
  </si>
  <si>
    <t>慈恵会</t>
    <phoneticPr fontId="4"/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</si>
  <si>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</si>
  <si>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</si>
  <si>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五所川原市</t>
    <rPh sb="4" eb="5">
      <t>シ</t>
    </rPh>
    <phoneticPr fontId="3"/>
  </si>
  <si>
    <t>公財</t>
    <rPh sb="0" eb="1">
      <t>コウ</t>
    </rPh>
    <rPh sb="1" eb="2">
      <t>ザイ</t>
    </rPh>
    <phoneticPr fontId="3"/>
  </si>
  <si>
    <t>医法</t>
    <phoneticPr fontId="3"/>
  </si>
  <si>
    <t>松平病院</t>
    <rPh sb="0" eb="2">
      <t>マツダイラ</t>
    </rPh>
    <rPh sb="2" eb="4">
      <t>ビョウイン</t>
    </rPh>
    <phoneticPr fontId="4"/>
  </si>
  <si>
    <t>社団良風会</t>
    <rPh sb="2" eb="3">
      <t>ヨ</t>
    </rPh>
    <rPh sb="3" eb="4">
      <t>カゼ</t>
    </rPh>
    <rPh sb="4" eb="5">
      <t>カイ</t>
    </rPh>
    <phoneticPr fontId="4"/>
  </si>
  <si>
    <t>泰仁会</t>
    <rPh sb="0" eb="1">
      <t>タイ</t>
    </rPh>
    <rPh sb="1" eb="2">
      <t>ジン</t>
    </rPh>
    <rPh sb="2" eb="3">
      <t>カイ</t>
    </rPh>
    <phoneticPr fontId="4"/>
  </si>
  <si>
    <t>芙蓉会</t>
    <phoneticPr fontId="3"/>
  </si>
  <si>
    <t>三良会</t>
    <phoneticPr fontId="3"/>
  </si>
  <si>
    <t>同仁会</t>
    <phoneticPr fontId="3"/>
  </si>
  <si>
    <t>社団聖康会</t>
    <rPh sb="2" eb="3">
      <t>セイ</t>
    </rPh>
    <rPh sb="3" eb="4">
      <t>ヤス</t>
    </rPh>
    <rPh sb="4" eb="5">
      <t>カイ</t>
    </rPh>
    <phoneticPr fontId="4"/>
  </si>
  <si>
    <t>弘愛会</t>
    <phoneticPr fontId="3"/>
  </si>
  <si>
    <t>北桜会</t>
    <rPh sb="0" eb="1">
      <t>キタ</t>
    </rPh>
    <rPh sb="1" eb="2">
      <t>サクラ</t>
    </rPh>
    <rPh sb="2" eb="3">
      <t>カイ</t>
    </rPh>
    <phoneticPr fontId="4"/>
  </si>
  <si>
    <t>元秀会</t>
    <phoneticPr fontId="3"/>
  </si>
  <si>
    <t>社団来蘇圓会</t>
    <rPh sb="2" eb="3">
      <t>ク</t>
    </rPh>
    <rPh sb="3" eb="4">
      <t>ソ</t>
    </rPh>
    <rPh sb="4" eb="5">
      <t>ツブラ</t>
    </rPh>
    <rPh sb="5" eb="6">
      <t>カイ</t>
    </rPh>
    <phoneticPr fontId="4"/>
  </si>
  <si>
    <t>ときわ会</t>
    <phoneticPr fontId="3"/>
  </si>
  <si>
    <t>青仁会</t>
    <phoneticPr fontId="3"/>
  </si>
  <si>
    <t>社団豊仁会</t>
    <rPh sb="0" eb="2">
      <t>シャダン</t>
    </rPh>
    <phoneticPr fontId="4"/>
  </si>
  <si>
    <t>社団清泉会</t>
    <rPh sb="2" eb="3">
      <t>キヨ</t>
    </rPh>
    <rPh sb="3" eb="4">
      <t>イズミ</t>
    </rPh>
    <rPh sb="4" eb="5">
      <t>カイ</t>
    </rPh>
    <phoneticPr fontId="4"/>
  </si>
  <si>
    <t>日赤</t>
    <rPh sb="0" eb="2">
      <t>ニッセキ</t>
    </rPh>
    <phoneticPr fontId="3"/>
  </si>
  <si>
    <t>むつ市</t>
    <rPh sb="2" eb="3">
      <t>シ</t>
    </rPh>
    <phoneticPr fontId="3"/>
  </si>
  <si>
    <t>つがる市</t>
    <rPh sb="3" eb="4">
      <t>シ</t>
    </rPh>
    <phoneticPr fontId="3"/>
  </si>
  <si>
    <t>青森県立保健大学</t>
    <rPh sb="0" eb="4">
      <t>アオモリケンリツ</t>
    </rPh>
    <rPh sb="4" eb="6">
      <t>ホケン</t>
    </rPh>
    <rPh sb="6" eb="8">
      <t>ダイガク</t>
    </rPh>
    <phoneticPr fontId="4"/>
  </si>
  <si>
    <t>弘前大学</t>
    <rPh sb="0" eb="2">
      <t>ヒロサキ</t>
    </rPh>
    <rPh sb="2" eb="4">
      <t>ダイガク</t>
    </rPh>
    <phoneticPr fontId="4"/>
  </si>
  <si>
    <t>青森明の星短期大学子ども福祉未来学科</t>
    <rPh sb="9" eb="10">
      <t>コ</t>
    </rPh>
    <rPh sb="12" eb="14">
      <t>フクシ</t>
    </rPh>
    <rPh sb="14" eb="16">
      <t>ミライ</t>
    </rPh>
    <rPh sb="16" eb="18">
      <t>ガッカ</t>
    </rPh>
    <phoneticPr fontId="4"/>
  </si>
  <si>
    <t>東奥保育・福祉専門学院保育科</t>
    <rPh sb="7" eb="9">
      <t>センモン</t>
    </rPh>
    <rPh sb="9" eb="11">
      <t>ガクイン</t>
    </rPh>
    <rPh sb="11" eb="13">
      <t>ホイク</t>
    </rPh>
    <rPh sb="13" eb="14">
      <t>カ</t>
    </rPh>
    <phoneticPr fontId="4"/>
  </si>
  <si>
    <t>青森中央短期大学幼児保育学科</t>
    <rPh sb="8" eb="10">
      <t>ヨウジ</t>
    </rPh>
    <rPh sb="10" eb="11">
      <t>ホ</t>
    </rPh>
    <rPh sb="11" eb="12">
      <t>イク</t>
    </rPh>
    <rPh sb="12" eb="14">
      <t>ガッカ</t>
    </rPh>
    <phoneticPr fontId="4"/>
  </si>
  <si>
    <t>青森中央短期大学専攻科福祉専攻</t>
    <rPh sb="8" eb="10">
      <t>センコウ</t>
    </rPh>
    <rPh sb="10" eb="11">
      <t>カ</t>
    </rPh>
    <rPh sb="11" eb="13">
      <t>フクシ</t>
    </rPh>
    <rPh sb="13" eb="15">
      <t>センコウ</t>
    </rPh>
    <phoneticPr fontId="4"/>
  </si>
  <si>
    <t>弘前厚生学院介護福祉科</t>
    <rPh sb="6" eb="8">
      <t>カイゴ</t>
    </rPh>
    <rPh sb="8" eb="10">
      <t>フクシ</t>
    </rPh>
    <rPh sb="10" eb="11">
      <t>カ</t>
    </rPh>
    <phoneticPr fontId="4"/>
  </si>
  <si>
    <t>弘前医療福祉大学短期大学部生活福祉学科介護福祉専攻</t>
    <rPh sb="0" eb="2">
      <t>ヒロサキ</t>
    </rPh>
    <rPh sb="2" eb="4">
      <t>イリョウ</t>
    </rPh>
    <rPh sb="8" eb="10">
      <t>タンキ</t>
    </rPh>
    <rPh sb="10" eb="12">
      <t>ダイガク</t>
    </rPh>
    <rPh sb="12" eb="13">
      <t>ブ</t>
    </rPh>
    <rPh sb="13" eb="15">
      <t>セイカツ</t>
    </rPh>
    <rPh sb="15" eb="17">
      <t>フクシ</t>
    </rPh>
    <rPh sb="17" eb="19">
      <t>ガッカ</t>
    </rPh>
    <rPh sb="19" eb="21">
      <t>カイゴ</t>
    </rPh>
    <rPh sb="21" eb="23">
      <t>フクシ</t>
    </rPh>
    <rPh sb="23" eb="25">
      <t>センコウ</t>
    </rPh>
    <phoneticPr fontId="4"/>
  </si>
  <si>
    <t>弘前厚生学院</t>
    <rPh sb="0" eb="2">
      <t>ヒロサキ</t>
    </rPh>
    <rPh sb="2" eb="4">
      <t>コウセイ</t>
    </rPh>
    <rPh sb="4" eb="6">
      <t>ガクイン</t>
    </rPh>
    <phoneticPr fontId="3"/>
  </si>
  <si>
    <t>柴田学園</t>
    <phoneticPr fontId="3"/>
  </si>
  <si>
    <t>光星学院</t>
    <phoneticPr fontId="3"/>
  </si>
  <si>
    <t>青森田中学園</t>
    <phoneticPr fontId="3"/>
  </si>
  <si>
    <t>江渡学園</t>
    <phoneticPr fontId="3"/>
  </si>
  <si>
    <t>弘前城東学園</t>
    <phoneticPr fontId="3"/>
  </si>
  <si>
    <t>青森山田学園</t>
    <rPh sb="0" eb="2">
      <t>アオモリ</t>
    </rPh>
    <rPh sb="2" eb="4">
      <t>ヤマダ</t>
    </rPh>
    <rPh sb="4" eb="6">
      <t>ガクエン</t>
    </rPh>
    <phoneticPr fontId="3"/>
  </si>
  <si>
    <t>菉桴会</t>
    <phoneticPr fontId="3"/>
  </si>
  <si>
    <t>弘前医療福祉大学保健学部医療技術学科言語聴覚学専攻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イリョウ</t>
    </rPh>
    <rPh sb="14" eb="16">
      <t>ギジュツ</t>
    </rPh>
    <rPh sb="16" eb="18">
      <t>ガッカ</t>
    </rPh>
    <rPh sb="18" eb="20">
      <t>ゲンゴ</t>
    </rPh>
    <rPh sb="20" eb="22">
      <t>チョウカク</t>
    </rPh>
    <rPh sb="22" eb="23">
      <t>ガク</t>
    </rPh>
    <rPh sb="23" eb="25">
      <t>センコウ</t>
    </rPh>
    <phoneticPr fontId="4"/>
  </si>
  <si>
    <t>弘前医療福祉大学短期大学部救急救命学科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タンキ</t>
    </rPh>
    <rPh sb="10" eb="13">
      <t>ダイガクブ</t>
    </rPh>
    <rPh sb="13" eb="15">
      <t>キュウキュウ</t>
    </rPh>
    <rPh sb="15" eb="17">
      <t>キュウメイ</t>
    </rPh>
    <rPh sb="17" eb="19">
      <t>ガッカ</t>
    </rPh>
    <phoneticPr fontId="4"/>
  </si>
  <si>
    <t>あずま学園</t>
    <phoneticPr fontId="3"/>
  </si>
  <si>
    <t>弘前学院大学看護学部看護学科</t>
    <rPh sb="0" eb="2">
      <t>ヒロサキ</t>
    </rPh>
    <rPh sb="2" eb="4">
      <t>ガクイン</t>
    </rPh>
    <rPh sb="4" eb="6">
      <t>ダイガク</t>
    </rPh>
    <rPh sb="6" eb="8">
      <t>カンゴ</t>
    </rPh>
    <rPh sb="8" eb="10">
      <t>ガクブ</t>
    </rPh>
    <rPh sb="10" eb="12">
      <t>カンゴ</t>
    </rPh>
    <rPh sb="12" eb="14">
      <t>ガッカ</t>
    </rPh>
    <phoneticPr fontId="4"/>
  </si>
  <si>
    <t>弘前学院</t>
    <rPh sb="0" eb="2">
      <t>ヒロサキ</t>
    </rPh>
    <rPh sb="2" eb="4">
      <t>ガクイン</t>
    </rPh>
    <phoneticPr fontId="3"/>
  </si>
  <si>
    <t>千葉学園</t>
    <rPh sb="0" eb="2">
      <t>チバ</t>
    </rPh>
    <rPh sb="2" eb="4">
      <t>ガクエン</t>
    </rPh>
    <phoneticPr fontId="3"/>
  </si>
  <si>
    <t>八戸看護専門学校（看護学科）</t>
    <rPh sb="9" eb="11">
      <t>カンゴ</t>
    </rPh>
    <rPh sb="11" eb="12">
      <t>ガク</t>
    </rPh>
    <rPh sb="12" eb="13">
      <t>カ</t>
    </rPh>
    <phoneticPr fontId="4"/>
  </si>
  <si>
    <t>一社</t>
    <rPh sb="0" eb="1">
      <t>イチ</t>
    </rPh>
    <rPh sb="1" eb="2">
      <t>シャ</t>
    </rPh>
    <phoneticPr fontId="3"/>
  </si>
  <si>
    <t>青森市医師会</t>
    <rPh sb="0" eb="2">
      <t>アオモリ</t>
    </rPh>
    <rPh sb="2" eb="3">
      <t>シ</t>
    </rPh>
    <rPh sb="3" eb="6">
      <t>イシカイ</t>
    </rPh>
    <phoneticPr fontId="3"/>
  </si>
  <si>
    <t>八戸市医師会</t>
    <rPh sb="0" eb="3">
      <t>ハチノヘシ</t>
    </rPh>
    <rPh sb="3" eb="6">
      <t>イシカイ</t>
    </rPh>
    <phoneticPr fontId="3"/>
  </si>
  <si>
    <t>一財</t>
    <rPh sb="0" eb="1">
      <t>イチ</t>
    </rPh>
    <phoneticPr fontId="3"/>
  </si>
  <si>
    <t>田舎館村社会福祉協議会</t>
    <phoneticPr fontId="3"/>
  </si>
  <si>
    <t>独法</t>
    <rPh sb="0" eb="2">
      <t>ドクホウ</t>
    </rPh>
    <phoneticPr fontId="4"/>
  </si>
  <si>
    <t>国立病院機構</t>
    <rPh sb="0" eb="2">
      <t>コクリツ</t>
    </rPh>
    <rPh sb="2" eb="4">
      <t>ビョウイン</t>
    </rPh>
    <rPh sb="4" eb="6">
      <t>キコウ</t>
    </rPh>
    <phoneticPr fontId="4"/>
  </si>
  <si>
    <t>豊ヶ岡保育会</t>
    <phoneticPr fontId="3"/>
  </si>
  <si>
    <t>むつ市社会福祉協議会</t>
    <phoneticPr fontId="3"/>
  </si>
  <si>
    <t>北金ヶ沢福祉会</t>
    <rPh sb="4" eb="7">
      <t>フクシカイ</t>
    </rPh>
    <phoneticPr fontId="4"/>
  </si>
  <si>
    <t>藤崎町社会福祉協議会</t>
    <phoneticPr fontId="3"/>
  </si>
  <si>
    <t>木崎野福祉会</t>
    <phoneticPr fontId="3"/>
  </si>
  <si>
    <t>三戸町社会福祉協議会</t>
    <phoneticPr fontId="3"/>
  </si>
  <si>
    <t>ねむのき保育園</t>
    <rPh sb="4" eb="7">
      <t>ホイクエン</t>
    </rPh>
    <phoneticPr fontId="4"/>
  </si>
  <si>
    <t>平内中央保育園</t>
    <rPh sb="4" eb="7">
      <t>ホイクエン</t>
    </rPh>
    <phoneticPr fontId="4"/>
  </si>
  <si>
    <t>西中野目保育所</t>
    <rPh sb="4" eb="7">
      <t>ホイクショ</t>
    </rPh>
    <phoneticPr fontId="4"/>
  </si>
  <si>
    <t>つるのこ保育園</t>
    <rPh sb="4" eb="7">
      <t>ホイクエン</t>
    </rPh>
    <phoneticPr fontId="4"/>
  </si>
  <si>
    <t>たけのこ保育園</t>
    <rPh sb="4" eb="7">
      <t>ホイクエン</t>
    </rPh>
    <phoneticPr fontId="4"/>
  </si>
  <si>
    <t>わかさぎ保育園</t>
    <rPh sb="4" eb="7">
      <t>ホイクエン</t>
    </rPh>
    <phoneticPr fontId="4"/>
  </si>
  <si>
    <t>ハッピー保育園</t>
    <rPh sb="4" eb="7">
      <t>ホイクエン</t>
    </rPh>
    <phoneticPr fontId="4"/>
  </si>
  <si>
    <t>五所川原市養護老人ホームくるみ園</t>
    <rPh sb="0" eb="5">
      <t>ゴショガワラシ</t>
    </rPh>
    <rPh sb="5" eb="7">
      <t>ヨウゴ</t>
    </rPh>
    <rPh sb="7" eb="9">
      <t>ロウジン</t>
    </rPh>
    <phoneticPr fontId="4"/>
  </si>
  <si>
    <t>つがる市立養護老人ホームぎんなん荘</t>
    <rPh sb="3" eb="5">
      <t>シリツ</t>
    </rPh>
    <rPh sb="5" eb="7">
      <t>ヨウゴ</t>
    </rPh>
    <rPh sb="7" eb="9">
      <t>ロウジン</t>
    </rPh>
    <phoneticPr fontId="4"/>
  </si>
  <si>
    <t>弘前特別養護老人ホーム（東雲園）</t>
    <rPh sb="6" eb="8">
      <t>ロウジン</t>
    </rPh>
    <rPh sb="12" eb="13">
      <t>ヒガシ</t>
    </rPh>
    <rPh sb="13" eb="14">
      <t>クモ</t>
    </rPh>
    <rPh sb="14" eb="15">
      <t>エン</t>
    </rPh>
    <phoneticPr fontId="4"/>
  </si>
  <si>
    <t>特別養護老人ホーム弘前園</t>
    <rPh sb="9" eb="11">
      <t>ヒロサキ</t>
    </rPh>
    <rPh sb="11" eb="12">
      <t>エン</t>
    </rPh>
    <phoneticPr fontId="4"/>
  </si>
  <si>
    <t>リハビリパークえんぶり物語</t>
    <rPh sb="11" eb="13">
      <t>モノガタリ</t>
    </rPh>
    <phoneticPr fontId="4"/>
  </si>
  <si>
    <t>すみれ特別養護老人ホーム</t>
    <rPh sb="7" eb="9">
      <t>ロウジン</t>
    </rPh>
    <phoneticPr fontId="4"/>
  </si>
  <si>
    <t>黒石特別養護老人ホーム</t>
    <rPh sb="6" eb="8">
      <t>ロウジン</t>
    </rPh>
    <phoneticPr fontId="4"/>
  </si>
  <si>
    <t>外ヶ浜町平舘高齢者生活福祉センターやすらぎの郷</t>
    <rPh sb="0" eb="1">
      <t>ガイ</t>
    </rPh>
    <rPh sb="2" eb="3">
      <t>ハマ</t>
    </rPh>
    <rPh sb="3" eb="4">
      <t>マチ</t>
    </rPh>
    <phoneticPr fontId="4"/>
  </si>
  <si>
    <t>深浦町高齢者生活福祉センター白寿の郷</t>
    <rPh sb="0" eb="3">
      <t>フカウラマチ</t>
    </rPh>
    <phoneticPr fontId="4"/>
  </si>
  <si>
    <t>佐井村高齢者生活福祉センターあすなろ</t>
    <phoneticPr fontId="3"/>
  </si>
  <si>
    <t>田子町国民健康保険高齢者保健福祉支援センターせせらぎの郷</t>
    <rPh sb="12" eb="14">
      <t>ホケン</t>
    </rPh>
    <phoneticPr fontId="4"/>
  </si>
  <si>
    <t>中泊町高齢者生活福祉センター</t>
    <rPh sb="0" eb="1">
      <t>ナカ</t>
    </rPh>
    <rPh sb="2" eb="3">
      <t>マチ</t>
    </rPh>
    <phoneticPr fontId="4"/>
  </si>
  <si>
    <t>生活支援ハウス柊ハウス</t>
    <rPh sb="7" eb="8">
      <t>ヒイラギ</t>
    </rPh>
    <phoneticPr fontId="4"/>
  </si>
  <si>
    <t>森田保健福祉センターあーすとぴあ</t>
    <phoneticPr fontId="3"/>
  </si>
  <si>
    <t>生活支援ハウスアイビス</t>
    <phoneticPr fontId="4"/>
  </si>
  <si>
    <t>六ヶ所村高齢者生活福祉センター</t>
    <phoneticPr fontId="4"/>
  </si>
  <si>
    <t>老人福祉センター祥風園</t>
    <phoneticPr fontId="4"/>
  </si>
  <si>
    <t>老人福祉センター瑞風園</t>
    <phoneticPr fontId="4"/>
  </si>
  <si>
    <t>八戸市立老人福祉センター馬淵荘</t>
    <phoneticPr fontId="4"/>
  </si>
  <si>
    <t>八戸市立老人福祉センター南郷</t>
    <rPh sb="0" eb="2">
      <t>ハチノヘ</t>
    </rPh>
    <rPh sb="2" eb="4">
      <t>シリツ</t>
    </rPh>
    <rPh sb="12" eb="14">
      <t>ナンゴウ</t>
    </rPh>
    <phoneticPr fontId="4"/>
  </si>
  <si>
    <t>黒石市老人福祉センター</t>
    <phoneticPr fontId="4"/>
  </si>
  <si>
    <t>五所川原市生き活きセンター</t>
    <phoneticPr fontId="3"/>
  </si>
  <si>
    <t>金木中央老人福祉センター</t>
    <phoneticPr fontId="3"/>
  </si>
  <si>
    <t>喜良市老人福祉センター</t>
    <phoneticPr fontId="3"/>
  </si>
  <si>
    <t>市浦老人生きがいセンター</t>
    <rPh sb="0" eb="2">
      <t>シウラ</t>
    </rPh>
    <rPh sb="2" eb="4">
      <t>ロウジン</t>
    </rPh>
    <rPh sb="4" eb="5">
      <t>イ</t>
    </rPh>
    <phoneticPr fontId="3"/>
  </si>
  <si>
    <t>三沢市老人福祉センター</t>
    <phoneticPr fontId="4"/>
  </si>
  <si>
    <t>むつ市老人福祉センター</t>
    <rPh sb="2" eb="3">
      <t>シ</t>
    </rPh>
    <phoneticPr fontId="4"/>
  </si>
  <si>
    <t>つがる市柏老人福祉センター</t>
    <rPh sb="3" eb="4">
      <t>シ</t>
    </rPh>
    <phoneticPr fontId="4"/>
  </si>
  <si>
    <t>つがる市稲垣老人福祉センター</t>
    <rPh sb="3" eb="4">
      <t>シ</t>
    </rPh>
    <phoneticPr fontId="4"/>
  </si>
  <si>
    <t>つがる市車力老人福祉センター</t>
    <rPh sb="3" eb="4">
      <t>シ</t>
    </rPh>
    <phoneticPr fontId="4"/>
  </si>
  <si>
    <t>藤崎町藤崎老人福祉センター</t>
    <rPh sb="3" eb="5">
      <t>フジサキ</t>
    </rPh>
    <phoneticPr fontId="4"/>
  </si>
  <si>
    <t>藤崎町常盤老人福祉センター</t>
    <rPh sb="0" eb="3">
      <t>フジサキマチ</t>
    </rPh>
    <phoneticPr fontId="4"/>
  </si>
  <si>
    <t>大鰐町老人福祉センター</t>
    <phoneticPr fontId="4"/>
  </si>
  <si>
    <t>野辺地町老人福祉センター</t>
    <phoneticPr fontId="4"/>
  </si>
  <si>
    <t>天間林老人福祉センター</t>
    <phoneticPr fontId="4"/>
  </si>
  <si>
    <t>六戸町老人福祉センター</t>
    <phoneticPr fontId="4"/>
  </si>
  <si>
    <t>横浜町老人福祉センター</t>
    <phoneticPr fontId="4"/>
  </si>
  <si>
    <t>東北町上北保健福祉センター</t>
    <rPh sb="0" eb="3">
      <t>トウホクマチ</t>
    </rPh>
    <phoneticPr fontId="4"/>
  </si>
  <si>
    <t>東北町老人福祉センター</t>
    <phoneticPr fontId="4"/>
  </si>
  <si>
    <t>六ヶ所村老人福祉センター</t>
    <phoneticPr fontId="4"/>
  </si>
  <si>
    <t>おいらせ町老人福祉センター</t>
    <phoneticPr fontId="4"/>
  </si>
  <si>
    <t>三戸町老人福祉センター</t>
    <phoneticPr fontId="4"/>
  </si>
  <si>
    <t>田子町老人福祉センター</t>
    <phoneticPr fontId="4"/>
  </si>
  <si>
    <t>南部町名川老人福祉センター</t>
    <rPh sb="0" eb="3">
      <t>ナンブマチ</t>
    </rPh>
    <phoneticPr fontId="4"/>
  </si>
  <si>
    <t>南部町南部老人福祉センター</t>
    <rPh sb="3" eb="5">
      <t>ナンブ</t>
    </rPh>
    <phoneticPr fontId="4"/>
  </si>
  <si>
    <t>南部町福地老人福祉センター</t>
    <rPh sb="0" eb="3">
      <t>ナンブマチ</t>
    </rPh>
    <phoneticPr fontId="4"/>
  </si>
  <si>
    <t>階上町老人福祉センター</t>
    <phoneticPr fontId="4"/>
  </si>
  <si>
    <t>新郷村北老人福祉センター</t>
    <phoneticPr fontId="4"/>
  </si>
  <si>
    <t>新郷村南老人福祉センター</t>
    <phoneticPr fontId="4"/>
  </si>
  <si>
    <t>新郷村西老人福祉センター</t>
    <phoneticPr fontId="4"/>
  </si>
  <si>
    <t>青森市地域包括支援センターおきだて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</si>
  <si>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青森市地域包括支援センターすずかけ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</si>
  <si>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青森市中央地域包括支援センター</t>
    <rPh sb="0" eb="2">
      <t>アオモリ</t>
    </rPh>
    <rPh sb="2" eb="3">
      <t>シ</t>
    </rPh>
    <rPh sb="3" eb="5">
      <t>チュウオウ</t>
    </rPh>
    <rPh sb="5" eb="7">
      <t>チイキ</t>
    </rPh>
    <rPh sb="7" eb="9">
      <t>ホウカツ</t>
    </rPh>
    <rPh sb="9" eb="11">
      <t>シエン</t>
    </rPh>
    <phoneticPr fontId="7"/>
  </si>
  <si>
    <t>青森市東青森地域包括支援センター</t>
    <rPh sb="0" eb="2">
      <t>アオモリ</t>
    </rPh>
    <rPh sb="2" eb="3">
      <t>シ</t>
    </rPh>
    <rPh sb="3" eb="6">
      <t>ヒガシアオモリ</t>
    </rPh>
    <rPh sb="6" eb="8">
      <t>チイキ</t>
    </rPh>
    <rPh sb="8" eb="10">
      <t>ホウカツ</t>
    </rPh>
    <rPh sb="10" eb="12">
      <t>シエン</t>
    </rPh>
    <phoneticPr fontId="7"/>
  </si>
  <si>
    <t>青森市南地域包括支援センター</t>
    <rPh sb="0" eb="2">
      <t>アオモリ</t>
    </rPh>
    <rPh sb="2" eb="3">
      <t>シ</t>
    </rPh>
    <rPh sb="3" eb="4">
      <t>ミナミ</t>
    </rPh>
    <rPh sb="4" eb="6">
      <t>チイキ</t>
    </rPh>
    <rPh sb="6" eb="8">
      <t>ホウカツ</t>
    </rPh>
    <rPh sb="8" eb="10">
      <t>シエン</t>
    </rPh>
    <phoneticPr fontId="7"/>
  </si>
  <si>
    <t>青森市東部地域包括支援センター</t>
    <rPh sb="0" eb="2">
      <t>アオモリ</t>
    </rPh>
    <rPh sb="2" eb="3">
      <t>シ</t>
    </rPh>
    <rPh sb="3" eb="5">
      <t>トウブ</t>
    </rPh>
    <rPh sb="5" eb="7">
      <t>チイキ</t>
    </rPh>
    <rPh sb="7" eb="9">
      <t>ホウカツ</t>
    </rPh>
    <rPh sb="9" eb="11">
      <t>シエン</t>
    </rPh>
    <phoneticPr fontId="7"/>
  </si>
  <si>
    <t>青森市おおの地域包括支援センター</t>
    <rPh sb="0" eb="2">
      <t>アオモリ</t>
    </rPh>
    <rPh sb="2" eb="3">
      <t>シ</t>
    </rPh>
    <rPh sb="6" eb="8">
      <t>チイキ</t>
    </rPh>
    <rPh sb="8" eb="10">
      <t>ホウカツ</t>
    </rPh>
    <rPh sb="10" eb="12">
      <t>シエン</t>
    </rPh>
    <phoneticPr fontId="7"/>
  </si>
  <si>
    <t>青森市地域包括支援センター寿永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rPh sb="13" eb="15">
      <t>ジュエイ</t>
    </rPh>
    <phoneticPr fontId="7"/>
  </si>
  <si>
    <t>青森市地域包括支援センターのぎわ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</si>
  <si>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青森市地域包括支援センターみちのく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</si>
  <si>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青森市地域包括支援センター浪岡</t>
    <rPh sb="0" eb="2">
      <t>アオモリ</t>
    </rPh>
    <rPh sb="2" eb="3">
      <t>シ</t>
    </rPh>
    <rPh sb="3" eb="5">
      <t>チイキ</t>
    </rPh>
    <rPh sb="5" eb="7">
      <t>ホウカツ</t>
    </rPh>
    <rPh sb="7" eb="9">
      <t>シエン</t>
    </rPh>
    <rPh sb="13" eb="15">
      <t>ナミオカ</t>
    </rPh>
    <phoneticPr fontId="7"/>
  </si>
  <si>
    <t>弘前市第一地域包括支援センター</t>
    <rPh sb="0" eb="3">
      <t>ヒロサキシ</t>
    </rPh>
    <rPh sb="3" eb="5">
      <t>ダイイチ</t>
    </rPh>
    <rPh sb="5" eb="15">
      <t>ホウカツ</t>
    </rPh>
    <phoneticPr fontId="7"/>
  </si>
  <si>
    <t>弘前市第二地域包括支援センター</t>
    <rPh sb="0" eb="3">
      <t>ヒロサキシ</t>
    </rPh>
    <rPh sb="3" eb="5">
      <t>ダイニ</t>
    </rPh>
    <rPh sb="5" eb="15">
      <t>ホウカツ</t>
    </rPh>
    <phoneticPr fontId="7"/>
  </si>
  <si>
    <t>弘前市第三地域包括支援センター</t>
    <rPh sb="0" eb="3">
      <t>ヒロサキシ</t>
    </rPh>
    <rPh sb="3" eb="4">
      <t>ダイ</t>
    </rPh>
    <rPh sb="4" eb="5">
      <t>サン</t>
    </rPh>
    <rPh sb="5" eb="15">
      <t>ホウカツ</t>
    </rPh>
    <phoneticPr fontId="7"/>
  </si>
  <si>
    <t>弘前市東部地域包括支援センター</t>
    <rPh sb="0" eb="3">
      <t>ヒロサキシ</t>
    </rPh>
    <rPh sb="3" eb="5">
      <t>トウブ</t>
    </rPh>
    <rPh sb="5" eb="15">
      <t>ホウカツ</t>
    </rPh>
    <phoneticPr fontId="7"/>
  </si>
  <si>
    <t>弘前市西部地域包括支援センター</t>
    <rPh sb="0" eb="3">
      <t>ヒロサキシ</t>
    </rPh>
    <rPh sb="3" eb="5">
      <t>セイブ</t>
    </rPh>
    <rPh sb="5" eb="15">
      <t>ホウカツ</t>
    </rPh>
    <phoneticPr fontId="7"/>
  </si>
  <si>
    <t>弘前市南部地域包括支援センター</t>
    <rPh sb="0" eb="3">
      <t>ヒロサキシ</t>
    </rPh>
    <rPh sb="3" eb="5">
      <t>ナンブ</t>
    </rPh>
    <rPh sb="5" eb="15">
      <t>ホウカツ</t>
    </rPh>
    <phoneticPr fontId="7"/>
  </si>
  <si>
    <t>弘前市北部地域包括支援センター</t>
    <rPh sb="0" eb="3">
      <t>ヒロサキシ</t>
    </rPh>
    <rPh sb="3" eb="5">
      <t>ホクブ</t>
    </rPh>
    <rPh sb="5" eb="15">
      <t>ホウカツ</t>
    </rPh>
    <phoneticPr fontId="7"/>
  </si>
  <si>
    <t>八戸市地域包括支援センター</t>
    <rPh sb="0" eb="3">
      <t>ハチノヘシ</t>
    </rPh>
    <rPh sb="3" eb="13">
      <t>チイキホウカツ</t>
    </rPh>
    <phoneticPr fontId="7"/>
  </si>
  <si>
    <t>黒石市地域包括支援センター</t>
    <rPh sb="0" eb="3">
      <t>クロイシシ</t>
    </rPh>
    <rPh sb="3" eb="5">
      <t>チイキ</t>
    </rPh>
    <rPh sb="5" eb="7">
      <t>ホウカツ</t>
    </rPh>
    <rPh sb="7" eb="9">
      <t>シエン</t>
    </rPh>
    <phoneticPr fontId="7"/>
  </si>
  <si>
    <t>五所川原市地域包括支援センター</t>
    <rPh sb="0" eb="5">
      <t>ゴショガワラシ</t>
    </rPh>
    <rPh sb="5" eb="7">
      <t>チイキ</t>
    </rPh>
    <rPh sb="7" eb="9">
      <t>ホウカツ</t>
    </rPh>
    <rPh sb="9" eb="11">
      <t>シエン</t>
    </rPh>
    <phoneticPr fontId="7"/>
  </si>
  <si>
    <t>三沢市地域包括支援センター</t>
    <rPh sb="0" eb="2">
      <t>ミサワ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</si>
  <si>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むつ市地域包括支援センター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</si>
  <si>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むつ市地域包括支援センター桜木</t>
    <rPh sb="2" eb="3">
      <t>シ</t>
    </rPh>
    <rPh sb="3" eb="5">
      <t>チイキ</t>
    </rPh>
    <rPh sb="5" eb="7">
      <t>ホウカツ</t>
    </rPh>
    <rPh sb="7" eb="9">
      <t>シエン</t>
    </rPh>
    <rPh sb="13" eb="15">
      <t>サクラギ</t>
    </rPh>
    <phoneticPr fontId="7"/>
  </si>
  <si>
    <t>むつ市地域包括支援センターみちのく</t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</si>
  <si>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つがる市地域包括支援センター</t>
    <rPh sb="4" eb="6">
      <t>チイキ</t>
    </rPh>
    <rPh sb="6" eb="8">
      <t>ホウカツ</t>
    </rPh>
    <rPh sb="8" eb="10">
      <t>シエン</t>
    </rPh>
    <phoneticPr fontId="7"/>
  </si>
  <si>
    <t>平川市地域包括支援センター</t>
    <rPh sb="0" eb="2">
      <t>ヒラカワ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</si>
  <si>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今別町地域包括支援センター</t>
    <rPh sb="0" eb="3">
      <t>イマベツマチ</t>
    </rPh>
    <rPh sb="3" eb="5">
      <t>チイキ</t>
    </rPh>
    <rPh sb="5" eb="7">
      <t>ホウカツ</t>
    </rPh>
    <rPh sb="7" eb="9">
      <t>シエン</t>
    </rPh>
    <phoneticPr fontId="7"/>
  </si>
  <si>
    <t>蓬田村地域包括支援センター</t>
    <rPh sb="0" eb="3">
      <t>ヨモギタムラ</t>
    </rPh>
    <rPh sb="3" eb="5">
      <t>チイキ</t>
    </rPh>
    <rPh sb="5" eb="7">
      <t>ホウカツ</t>
    </rPh>
    <rPh sb="7" eb="9">
      <t>シエン</t>
    </rPh>
    <phoneticPr fontId="7"/>
  </si>
  <si>
    <t>外ヶ浜町地域包括支援センター</t>
    <rPh sb="0" eb="1">
      <t>ソト</t>
    </rPh>
    <rPh sb="2" eb="4">
      <t>ハママチ</t>
    </rPh>
    <rPh sb="4" eb="6">
      <t>チイキ</t>
    </rPh>
    <rPh sb="6" eb="8">
      <t>ホウカツ</t>
    </rPh>
    <rPh sb="8" eb="10">
      <t>シエン</t>
    </rPh>
    <phoneticPr fontId="7"/>
  </si>
  <si>
    <t>鰺ヶ沢町地域包括支援センター</t>
    <rPh sb="4" eb="6">
      <t>チイキ</t>
    </rPh>
    <rPh sb="6" eb="8">
      <t>ホウカツ</t>
    </rPh>
    <rPh sb="8" eb="10">
      <t>シエン</t>
    </rPh>
    <phoneticPr fontId="5"/>
  </si>
  <si>
    <t>深浦町地域包括支援センター</t>
    <rPh sb="0" eb="3">
      <t>フカウラマチ</t>
    </rPh>
    <rPh sb="3" eb="5">
      <t>チイキ</t>
    </rPh>
    <rPh sb="5" eb="7">
      <t>ホウカツ</t>
    </rPh>
    <rPh sb="7" eb="9">
      <t>シエン</t>
    </rPh>
    <phoneticPr fontId="7"/>
  </si>
  <si>
    <t>西目屋村地域包括支援センター</t>
    <rPh sb="0" eb="4">
      <t>ニシメヤムラ</t>
    </rPh>
    <rPh sb="4" eb="6">
      <t>チイキ</t>
    </rPh>
    <rPh sb="6" eb="8">
      <t>ホウカツ</t>
    </rPh>
    <rPh sb="8" eb="10">
      <t>シエン</t>
    </rPh>
    <phoneticPr fontId="7"/>
  </si>
  <si>
    <t>藤崎町地域包括支援センター</t>
    <rPh sb="0" eb="3">
      <t>フジサキマチ</t>
    </rPh>
    <rPh sb="3" eb="5">
      <t>チイキ</t>
    </rPh>
    <rPh sb="5" eb="7">
      <t>ホウカツ</t>
    </rPh>
    <rPh sb="7" eb="9">
      <t>シエン</t>
    </rPh>
    <phoneticPr fontId="5"/>
  </si>
  <si>
    <t>大鰐町地域包括支援センター</t>
    <rPh sb="0" eb="3">
      <t>オオワニマチ</t>
    </rPh>
    <rPh sb="3" eb="5">
      <t>チイキ</t>
    </rPh>
    <rPh sb="5" eb="7">
      <t>ホウカツ</t>
    </rPh>
    <rPh sb="7" eb="9">
      <t>シエン</t>
    </rPh>
    <phoneticPr fontId="7"/>
  </si>
  <si>
    <t>田舎館村地域包括支援センター</t>
    <rPh sb="0" eb="4">
      <t>イナカダテムラ</t>
    </rPh>
    <rPh sb="4" eb="6">
      <t>チイキ</t>
    </rPh>
    <rPh sb="6" eb="8">
      <t>ホウカツ</t>
    </rPh>
    <rPh sb="8" eb="10">
      <t>シエン</t>
    </rPh>
    <phoneticPr fontId="7"/>
  </si>
  <si>
    <t>板柳町地域包括支援センター</t>
    <rPh sb="0" eb="3">
      <t>イタヤナギマチ</t>
    </rPh>
    <rPh sb="3" eb="5">
      <t>チイキ</t>
    </rPh>
    <rPh sb="5" eb="7">
      <t>ホウカツ</t>
    </rPh>
    <rPh sb="7" eb="9">
      <t>シエン</t>
    </rPh>
    <phoneticPr fontId="5"/>
  </si>
  <si>
    <t>鶴田町地域包括支援センター</t>
    <rPh sb="0" eb="3">
      <t>ツルダマチ</t>
    </rPh>
    <rPh sb="3" eb="5">
      <t>チイキ</t>
    </rPh>
    <rPh sb="5" eb="7">
      <t>ホウカツ</t>
    </rPh>
    <rPh sb="7" eb="9">
      <t>シエン</t>
    </rPh>
    <phoneticPr fontId="5"/>
  </si>
  <si>
    <t>中泊町地域包括支援センター</t>
    <rPh sb="0" eb="1">
      <t>ナカ</t>
    </rPh>
    <rPh sb="1" eb="2">
      <t>ト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</si>
  <si>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野辺地町地域包括支援センター</t>
    <rPh sb="0" eb="4">
      <t>ノヘジマチ</t>
    </rPh>
    <rPh sb="4" eb="6">
      <t>チイキ</t>
    </rPh>
    <rPh sb="6" eb="8">
      <t>ホウカツ</t>
    </rPh>
    <rPh sb="8" eb="10">
      <t>シエン</t>
    </rPh>
    <phoneticPr fontId="7"/>
  </si>
  <si>
    <t>七戸町地域包括支援センター</t>
    <rPh sb="0" eb="2">
      <t>シチノヘ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</si>
  <si>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六戸町地域包括支援センター</t>
    <rPh sb="0" eb="3">
      <t>ロクノヘマチ</t>
    </rPh>
    <rPh sb="3" eb="5">
      <t>チイキ</t>
    </rPh>
    <rPh sb="5" eb="7">
      <t>ホウカツ</t>
    </rPh>
    <rPh sb="7" eb="9">
      <t>シエン</t>
    </rPh>
    <phoneticPr fontId="5"/>
  </si>
  <si>
    <t>横浜町地域包括支援センター</t>
    <rPh sb="0" eb="2">
      <t>ヨコハマ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</si>
  <si>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東北町地域包括支援センター</t>
    <rPh sb="0" eb="2">
      <t>トウホク</t>
    </rPh>
    <rPh sb="2" eb="3">
      <t>マチ</t>
    </rPh>
    <rPh sb="3" eb="5">
      <t>チイキ</t>
    </rPh>
    <rPh sb="5" eb="7">
      <t>ホウカツ</t>
    </rPh>
    <rPh sb="7" eb="9">
      <t>シエン</t>
    </rPh>
    <phoneticPr fontId="7"/>
  </si>
  <si>
    <t>六ヶ所村地域包括支援センター</t>
    <rPh sb="0" eb="4">
      <t>ロッカショムラ</t>
    </rPh>
    <rPh sb="4" eb="6">
      <t>チイキ</t>
    </rPh>
    <rPh sb="6" eb="8">
      <t>ホウカツ</t>
    </rPh>
    <rPh sb="8" eb="10">
      <t>シエン</t>
    </rPh>
    <phoneticPr fontId="7"/>
  </si>
  <si>
    <t>おいらせ町地域包括支援センター</t>
    <rPh sb="4" eb="5">
      <t>マチ</t>
    </rPh>
    <rPh sb="5" eb="7">
      <t>チイキ</t>
    </rPh>
    <rPh sb="7" eb="9">
      <t>ホウカツ</t>
    </rPh>
    <rPh sb="9" eb="11">
      <t>シエン</t>
    </rPh>
    <phoneticPr fontId="7"/>
  </si>
  <si>
    <t>大間町地域包括支援センターくろまつ</t>
    <rPh sb="0" eb="3">
      <t>オオママチ</t>
    </rPh>
    <rPh sb="3" eb="5">
      <t>チイキ</t>
    </rPh>
    <rPh sb="5" eb="7">
      <t>ホウカツ</t>
    </rPh>
    <rPh sb="7" eb="9">
      <t>シエン</t>
    </rPh>
    <phoneticPr fontId="7"/>
  </si>
  <si>
    <t>東通村地域包括支援センター</t>
    <rPh sb="0" eb="3">
      <t>ヒガシドオリムラ</t>
    </rPh>
    <rPh sb="3" eb="5">
      <t>チイキ</t>
    </rPh>
    <rPh sb="5" eb="7">
      <t>ホウカツ</t>
    </rPh>
    <rPh sb="7" eb="9">
      <t>シエン</t>
    </rPh>
    <phoneticPr fontId="7"/>
  </si>
  <si>
    <t>風間浦村地域包括支援センター</t>
    <rPh sb="0" eb="4">
      <t>カザマウラムラ</t>
    </rPh>
    <rPh sb="4" eb="6">
      <t>チイキ</t>
    </rPh>
    <rPh sb="6" eb="8">
      <t>ホウカツ</t>
    </rPh>
    <rPh sb="8" eb="10">
      <t>シエン</t>
    </rPh>
    <phoneticPr fontId="7"/>
  </si>
  <si>
    <t>佐井村地域包括支援センター</t>
    <rPh sb="0" eb="3">
      <t>サイムラ</t>
    </rPh>
    <rPh sb="3" eb="5">
      <t>チイキ</t>
    </rPh>
    <rPh sb="5" eb="7">
      <t>ホウカツ</t>
    </rPh>
    <rPh sb="7" eb="9">
      <t>シエン</t>
    </rPh>
    <phoneticPr fontId="5"/>
  </si>
  <si>
    <t>三戸町地域包括支援センター</t>
    <rPh sb="0" eb="3">
      <t>サンノヘマチ</t>
    </rPh>
    <rPh sb="3" eb="5">
      <t>チイキ</t>
    </rPh>
    <rPh sb="5" eb="7">
      <t>ホウカツ</t>
    </rPh>
    <rPh sb="7" eb="9">
      <t>シエン</t>
    </rPh>
    <phoneticPr fontId="7"/>
  </si>
  <si>
    <t>五戸町地域包括支援センター</t>
    <rPh sb="0" eb="3">
      <t>ゴノヘマチ</t>
    </rPh>
    <rPh sb="3" eb="5">
      <t>チイキ</t>
    </rPh>
    <rPh sb="5" eb="7">
      <t>ホウカツ</t>
    </rPh>
    <rPh sb="7" eb="9">
      <t>シエン</t>
    </rPh>
    <phoneticPr fontId="7"/>
  </si>
  <si>
    <t>田子町地域包括支援センター</t>
    <rPh sb="0" eb="3">
      <t>タッコマチ</t>
    </rPh>
    <rPh sb="3" eb="5">
      <t>チイキ</t>
    </rPh>
    <rPh sb="5" eb="7">
      <t>ホウカツ</t>
    </rPh>
    <rPh sb="7" eb="9">
      <t>シエン</t>
    </rPh>
    <phoneticPr fontId="7"/>
  </si>
  <si>
    <t>南部町地域包括支援センター</t>
    <rPh sb="0" eb="3">
      <t>ナンブチョウ</t>
    </rPh>
    <rPh sb="3" eb="7">
      <t>チイキホウカツ</t>
    </rPh>
    <rPh sb="7" eb="9">
      <t>シエン</t>
    </rPh>
    <phoneticPr fontId="7"/>
  </si>
  <si>
    <t>階上町地域包括支援センター</t>
    <rPh sb="0" eb="3">
      <t>ハシカミチョウ</t>
    </rPh>
    <rPh sb="3" eb="5">
      <t>チイキ</t>
    </rPh>
    <rPh sb="5" eb="7">
      <t>ホウカツ</t>
    </rPh>
    <rPh sb="7" eb="9">
      <t>シエン</t>
    </rPh>
    <phoneticPr fontId="5"/>
  </si>
  <si>
    <t>新郷村地域包括支援センター</t>
    <rPh sb="0" eb="2">
      <t>シンゴウ</t>
    </rPh>
    <rPh sb="2" eb="3">
      <t>ムラ</t>
    </rPh>
    <rPh sb="3" eb="5">
      <t>チイキ</t>
    </rPh>
    <rPh sb="5" eb="7">
      <t>ホウカツ</t>
    </rPh>
    <rPh sb="7" eb="9">
      <t>シエン</t>
    </rPh>
    <phoneticPr fontId="5"/>
  </si>
  <si>
    <t>弘前リカバリーセンター（弘前城東医院併設）</t>
    <rPh sb="12" eb="14">
      <t>ヒロサキ</t>
    </rPh>
    <rPh sb="14" eb="16">
      <t>ジョウトウ</t>
    </rPh>
    <rPh sb="16" eb="18">
      <t>イイン</t>
    </rPh>
    <rPh sb="18" eb="20">
      <t>ヘイセツ</t>
    </rPh>
    <phoneticPr fontId="4"/>
  </si>
  <si>
    <t>あしたばの里･黒石（あしたばの里黒石診療所併設）</t>
    <rPh sb="15" eb="16">
      <t>サト</t>
    </rPh>
    <rPh sb="16" eb="18">
      <t>クロイシ</t>
    </rPh>
    <rPh sb="18" eb="21">
      <t>シンリョウジョ</t>
    </rPh>
    <rPh sb="21" eb="23">
      <t>ヘイセツ</t>
    </rPh>
    <phoneticPr fontId="4"/>
  </si>
  <si>
    <t>明生園（ときわ会病院併設）</t>
    <rPh sb="7" eb="8">
      <t>カイ</t>
    </rPh>
    <rPh sb="8" eb="10">
      <t>ビョウイン</t>
    </rPh>
    <rPh sb="10" eb="12">
      <t>ヘイセツ</t>
    </rPh>
    <phoneticPr fontId="4"/>
  </si>
  <si>
    <t>サンライフ豊寿苑(八戸城北病院併設)</t>
    <rPh sb="9" eb="11">
      <t>ハチノヘ</t>
    </rPh>
    <rPh sb="11" eb="13">
      <t>ジョウホク</t>
    </rPh>
    <rPh sb="13" eb="15">
      <t>ビョウイン</t>
    </rPh>
    <rPh sb="15" eb="17">
      <t>ヘイセツ</t>
    </rPh>
    <phoneticPr fontId="4"/>
  </si>
  <si>
    <t>リハビリパーク（みちのく記念病院併設）</t>
    <rPh sb="12" eb="13">
      <t>キ</t>
    </rPh>
    <rPh sb="13" eb="14">
      <t>ネン</t>
    </rPh>
    <rPh sb="14" eb="16">
      <t>ビョウイン</t>
    </rPh>
    <rPh sb="16" eb="18">
      <t>ヘイセツ</t>
    </rPh>
    <phoneticPr fontId="4"/>
  </si>
  <si>
    <t>南山苑(青南病院併設)</t>
    <rPh sb="4" eb="5">
      <t>アオ</t>
    </rPh>
    <rPh sb="5" eb="6">
      <t>ミナミ</t>
    </rPh>
    <rPh sb="6" eb="8">
      <t>ビョウイン</t>
    </rPh>
    <rPh sb="8" eb="10">
      <t>ヘイセツ</t>
    </rPh>
    <phoneticPr fontId="4"/>
  </si>
  <si>
    <t>ナーシングホーム・オリーブ(八戸平和病院併設)</t>
    <rPh sb="14" eb="16">
      <t>ハチノヘ</t>
    </rPh>
    <rPh sb="16" eb="18">
      <t>ヘイワ</t>
    </rPh>
    <rPh sb="18" eb="20">
      <t>ビョウイン</t>
    </rPh>
    <rPh sb="20" eb="22">
      <t>ヘイセツ</t>
    </rPh>
    <phoneticPr fontId="4"/>
  </si>
  <si>
    <t>田子町介護老人保健施設たっこ</t>
    <rPh sb="0" eb="3">
      <t>タッコマチ</t>
    </rPh>
    <rPh sb="3" eb="5">
      <t>カイゴ</t>
    </rPh>
    <rPh sb="5" eb="7">
      <t>ロウジン</t>
    </rPh>
    <rPh sb="7" eb="9">
      <t>ホケン</t>
    </rPh>
    <rPh sb="9" eb="11">
      <t>シセツ</t>
    </rPh>
    <phoneticPr fontId="4"/>
  </si>
  <si>
    <t>医療法人白生会老人保健施設緑風苑</t>
    <rPh sb="7" eb="9">
      <t>ロウジン</t>
    </rPh>
    <rPh sb="9" eb="11">
      <t>ホケン</t>
    </rPh>
    <rPh sb="11" eb="13">
      <t>シセツ</t>
    </rPh>
    <rPh sb="13" eb="14">
      <t>ミドリ</t>
    </rPh>
    <rPh sb="14" eb="15">
      <t>フウ</t>
    </rPh>
    <rPh sb="15" eb="16">
      <t>ソノ</t>
    </rPh>
    <phoneticPr fontId="4"/>
  </si>
  <si>
    <t>えんじゅの里（誠仁会尾野病院併設）</t>
    <rPh sb="7" eb="8">
      <t>マコト</t>
    </rPh>
    <rPh sb="8" eb="9">
      <t>ジン</t>
    </rPh>
    <rPh sb="9" eb="10">
      <t>カイ</t>
    </rPh>
    <rPh sb="10" eb="12">
      <t>オノ</t>
    </rPh>
    <rPh sb="12" eb="14">
      <t>ビョウイン</t>
    </rPh>
    <rPh sb="14" eb="15">
      <t>ヘイ</t>
    </rPh>
    <rPh sb="15" eb="16">
      <t>セツ</t>
    </rPh>
    <phoneticPr fontId="4"/>
  </si>
  <si>
    <t>つがる市木造福祉センターかっこうの館</t>
    <rPh sb="3" eb="4">
      <t>シ</t>
    </rPh>
    <rPh sb="4" eb="6">
      <t>キヅクリ</t>
    </rPh>
    <rPh sb="17" eb="18">
      <t>ヤカタ</t>
    </rPh>
    <phoneticPr fontId="4"/>
  </si>
  <si>
    <t>田子町保健センターせせらぎの郷</t>
    <rPh sb="14" eb="15">
      <t>ゴウ</t>
    </rPh>
    <phoneticPr fontId="4"/>
  </si>
  <si>
    <t>風間浦村総合福祉センターげんきかん</t>
    <rPh sb="4" eb="6">
      <t>ソウゴウ</t>
    </rPh>
    <rPh sb="6" eb="8">
      <t>フクシ</t>
    </rPh>
    <phoneticPr fontId="3"/>
  </si>
  <si>
    <t>鶴田町保健福祉センター鶴遊館</t>
    <phoneticPr fontId="4"/>
  </si>
  <si>
    <t>南部町保健福祉センターぼたんの里</t>
    <rPh sb="15" eb="16">
      <t>サト</t>
    </rPh>
    <phoneticPr fontId="4"/>
  </si>
  <si>
    <t>むつ市総合福祉センターふれあいかん</t>
    <rPh sb="2" eb="3">
      <t>シ</t>
    </rPh>
    <rPh sb="3" eb="5">
      <t>ソウゴウ</t>
    </rPh>
    <phoneticPr fontId="4"/>
  </si>
  <si>
    <t>外ヶ浜町総合福祉センターなどわーる</t>
    <rPh sb="0" eb="1">
      <t>ソト</t>
    </rPh>
    <rPh sb="2" eb="3">
      <t>ハマ</t>
    </rPh>
    <rPh sb="3" eb="4">
      <t>マチ</t>
    </rPh>
    <phoneticPr fontId="4"/>
  </si>
  <si>
    <t>南部町総合保健福祉センターゆとりあ</t>
    <rPh sb="0" eb="3">
      <t>ナンブマチ</t>
    </rPh>
    <phoneticPr fontId="4"/>
  </si>
  <si>
    <t>弘前大学医学部保健学科検査技術科学専攻</t>
    <rPh sb="11" eb="13">
      <t>ケンサ</t>
    </rPh>
    <rPh sb="13" eb="15">
      <t>ギジュツ</t>
    </rPh>
    <rPh sb="15" eb="16">
      <t>カ</t>
    </rPh>
    <rPh sb="16" eb="17">
      <t>ガク</t>
    </rPh>
    <rPh sb="17" eb="19">
      <t>センコウ</t>
    </rPh>
    <phoneticPr fontId="4"/>
  </si>
  <si>
    <t>弘前大学医学部保健学科放射線技術科学専攻</t>
    <rPh sb="11" eb="14">
      <t>ホウシャセン</t>
    </rPh>
    <rPh sb="14" eb="16">
      <t>ギジュツ</t>
    </rPh>
    <rPh sb="16" eb="17">
      <t>カ</t>
    </rPh>
    <rPh sb="17" eb="18">
      <t>ホウガク</t>
    </rPh>
    <rPh sb="18" eb="20">
      <t>センコウ</t>
    </rPh>
    <phoneticPr fontId="4"/>
  </si>
  <si>
    <t>弘前大学医学部保健学科理学療法学専攻</t>
    <rPh sb="11" eb="13">
      <t>リガク</t>
    </rPh>
    <rPh sb="13" eb="15">
      <t>リョウホウ</t>
    </rPh>
    <rPh sb="15" eb="16">
      <t>ガク</t>
    </rPh>
    <rPh sb="16" eb="18">
      <t>センコウ</t>
    </rPh>
    <phoneticPr fontId="4"/>
  </si>
  <si>
    <t>青森県立保健大学健康科学部理学療法学科</t>
    <rPh sb="8" eb="10">
      <t>ケンコウ</t>
    </rPh>
    <rPh sb="10" eb="12">
      <t>カガク</t>
    </rPh>
    <rPh sb="12" eb="13">
      <t>ブ</t>
    </rPh>
    <rPh sb="13" eb="15">
      <t>リガク</t>
    </rPh>
    <rPh sb="15" eb="17">
      <t>リョウホウ</t>
    </rPh>
    <rPh sb="17" eb="19">
      <t>ガッカ</t>
    </rPh>
    <phoneticPr fontId="4"/>
  </si>
  <si>
    <t>弘前大学医学部保健学科作業療法学専攻</t>
    <rPh sb="11" eb="13">
      <t>サギョウ</t>
    </rPh>
    <rPh sb="13" eb="15">
      <t>リョウホウ</t>
    </rPh>
    <rPh sb="15" eb="16">
      <t>ガク</t>
    </rPh>
    <rPh sb="16" eb="18">
      <t>センコウ</t>
    </rPh>
    <phoneticPr fontId="4"/>
  </si>
  <si>
    <t>青森県すこやか福祉事業団</t>
    <rPh sb="7" eb="9">
      <t>フクシ</t>
    </rPh>
    <rPh sb="9" eb="12">
      <t>ジギョウダン</t>
    </rPh>
    <phoneticPr fontId="4"/>
  </si>
  <si>
    <t>みちのく白寿会</t>
    <rPh sb="4" eb="6">
      <t>ハクジュ</t>
    </rPh>
    <rPh sb="6" eb="7">
      <t>カイ</t>
    </rPh>
    <phoneticPr fontId="4"/>
  </si>
  <si>
    <t>八戸市社会福祉事業団</t>
    <rPh sb="5" eb="7">
      <t>フクシ</t>
    </rPh>
    <rPh sb="7" eb="10">
      <t>ジギョウダン</t>
    </rPh>
    <phoneticPr fontId="4"/>
  </si>
  <si>
    <t>外ヶ浜町社会福祉協議会</t>
    <rPh sb="0" eb="1">
      <t>ガイ</t>
    </rPh>
    <rPh sb="2" eb="3">
      <t>ハマ</t>
    </rPh>
    <rPh sb="3" eb="4">
      <t>マチ</t>
    </rPh>
    <phoneticPr fontId="4"/>
  </si>
  <si>
    <t>中泊町社会福祉協議会</t>
    <rPh sb="1" eb="2">
      <t>ト</t>
    </rPh>
    <phoneticPr fontId="4"/>
  </si>
  <si>
    <t>五戸町社会福祉協議会</t>
    <rPh sb="5" eb="7">
      <t>フクシ</t>
    </rPh>
    <phoneticPr fontId="4"/>
  </si>
  <si>
    <t>生活・文化研究所</t>
    <rPh sb="0" eb="2">
      <t>セイカツ</t>
    </rPh>
    <rPh sb="3" eb="5">
      <t>ブンカ</t>
    </rPh>
    <rPh sb="5" eb="8">
      <t>ケンキュウジョ</t>
    </rPh>
    <phoneticPr fontId="4"/>
  </si>
  <si>
    <t>青森県立保健大学健康科学部看護学科</t>
    <rPh sb="8" eb="10">
      <t>ケンコウ</t>
    </rPh>
    <rPh sb="10" eb="12">
      <t>カガク</t>
    </rPh>
    <rPh sb="12" eb="13">
      <t>ブ</t>
    </rPh>
    <rPh sb="13" eb="15">
      <t>カンゴ</t>
    </rPh>
    <rPh sb="15" eb="17">
      <t>ガッカ</t>
    </rPh>
    <phoneticPr fontId="4"/>
  </si>
  <si>
    <t>八戸市立高等看護学院</t>
    <phoneticPr fontId="3"/>
  </si>
  <si>
    <t>青森市医師会立青森准看護学院</t>
    <rPh sb="7" eb="9">
      <t>アオモリ</t>
    </rPh>
    <rPh sb="9" eb="10">
      <t>ジュン</t>
    </rPh>
    <rPh sb="10" eb="13">
      <t>カンゴガク</t>
    </rPh>
    <rPh sb="13" eb="14">
      <t>イン</t>
    </rPh>
    <phoneticPr fontId="4"/>
  </si>
  <si>
    <t>八戸市医師会立八戸准看護学院</t>
    <rPh sb="7" eb="9">
      <t>ハチノヘ</t>
    </rPh>
    <rPh sb="9" eb="10">
      <t>ジュン</t>
    </rPh>
    <rPh sb="10" eb="13">
      <t>カンゴガク</t>
    </rPh>
    <rPh sb="13" eb="14">
      <t>イン</t>
    </rPh>
    <phoneticPr fontId="4"/>
  </si>
  <si>
    <t>厚生看護専門学校(看護高等課程准看護学科)</t>
    <rPh sb="2" eb="4">
      <t>カンゴ</t>
    </rPh>
    <rPh sb="4" eb="6">
      <t>センモン</t>
    </rPh>
    <rPh sb="6" eb="8">
      <t>ガッコウ</t>
    </rPh>
    <rPh sb="9" eb="11">
      <t>カンゴ</t>
    </rPh>
    <rPh sb="11" eb="13">
      <t>コウトウ</t>
    </rPh>
    <rPh sb="13" eb="15">
      <t>カテイ</t>
    </rPh>
    <rPh sb="15" eb="16">
      <t>ジュン</t>
    </rPh>
    <rPh sb="16" eb="18">
      <t>カンゴ</t>
    </rPh>
    <rPh sb="18" eb="20">
      <t>ガッカ</t>
    </rPh>
    <phoneticPr fontId="4"/>
  </si>
  <si>
    <t>三沢中央病院附属准看護学院</t>
    <rPh sb="0" eb="2">
      <t>ミサワ</t>
    </rPh>
    <rPh sb="2" eb="4">
      <t>チュウオウ</t>
    </rPh>
    <rPh sb="4" eb="6">
      <t>ビョウイン</t>
    </rPh>
    <rPh sb="6" eb="8">
      <t>フゾク</t>
    </rPh>
    <rPh sb="8" eb="9">
      <t>ジュン</t>
    </rPh>
    <rPh sb="9" eb="12">
      <t>カンゴガク</t>
    </rPh>
    <rPh sb="12" eb="13">
      <t>イン</t>
    </rPh>
    <phoneticPr fontId="4"/>
  </si>
  <si>
    <t>青森県立つくしが丘病院</t>
    <rPh sb="8" eb="9">
      <t>オカ</t>
    </rPh>
    <rPh sb="9" eb="11">
      <t>ビョウイン</t>
    </rPh>
    <phoneticPr fontId="4"/>
  </si>
  <si>
    <t>青森県立はまなす医療療育センター</t>
    <rPh sb="0" eb="2">
      <t>アオモリ</t>
    </rPh>
    <rPh sb="8" eb="10">
      <t>イリョウ</t>
    </rPh>
    <rPh sb="10" eb="11">
      <t>リョウ</t>
    </rPh>
    <rPh sb="11" eb="12">
      <t>イク</t>
    </rPh>
    <phoneticPr fontId="4"/>
  </si>
  <si>
    <t>総合リハビリ美保野病院</t>
    <rPh sb="0" eb="2">
      <t>ソウゴウ</t>
    </rPh>
    <rPh sb="6" eb="9">
      <t>ミホノ</t>
    </rPh>
    <rPh sb="9" eb="11">
      <t>ビョウイン</t>
    </rPh>
    <phoneticPr fontId="4"/>
  </si>
  <si>
    <t>みちのく記念病院</t>
    <rPh sb="4" eb="6">
      <t>キネン</t>
    </rPh>
    <rPh sb="6" eb="8">
      <t>ビョウイン</t>
    </rPh>
    <phoneticPr fontId="4"/>
  </si>
  <si>
    <t>厚生看護専門学校(看護専門課程看護学科)</t>
    <rPh sb="2" eb="4">
      <t>カンゴ</t>
    </rPh>
    <rPh sb="4" eb="6">
      <t>センモン</t>
    </rPh>
    <rPh sb="6" eb="8">
      <t>ガッコウ</t>
    </rPh>
    <rPh sb="9" eb="11">
      <t>カンゴ</t>
    </rPh>
    <rPh sb="11" eb="13">
      <t>センモン</t>
    </rPh>
    <rPh sb="13" eb="15">
      <t>カテイ</t>
    </rPh>
    <rPh sb="15" eb="17">
      <t>カンゴ</t>
    </rPh>
    <rPh sb="17" eb="19">
      <t>ガッカ</t>
    </rPh>
    <phoneticPr fontId="4"/>
  </si>
  <si>
    <t>十和田准看護学院</t>
    <rPh sb="0" eb="3">
      <t>トワダ</t>
    </rPh>
    <rPh sb="3" eb="4">
      <t>ジュン</t>
    </rPh>
    <rPh sb="4" eb="6">
      <t>カンゴ</t>
    </rPh>
    <rPh sb="6" eb="8">
      <t>ガクイン</t>
    </rPh>
    <phoneticPr fontId="4"/>
  </si>
  <si>
    <t>たいよう福祉会</t>
    <rPh sb="4" eb="6">
      <t>フクシ</t>
    </rPh>
    <rPh sb="6" eb="7">
      <t>カイ</t>
    </rPh>
    <phoneticPr fontId="4"/>
  </si>
  <si>
    <t>017-728-8601</t>
    <phoneticPr fontId="4"/>
  </si>
  <si>
    <t>017-754-3010</t>
    <phoneticPr fontId="4"/>
  </si>
  <si>
    <t>017-764-2424</t>
    <phoneticPr fontId="3"/>
  </si>
  <si>
    <t>017-735-2020</t>
    <phoneticPr fontId="3"/>
  </si>
  <si>
    <t>017-787-1616</t>
    <phoneticPr fontId="3"/>
  </si>
  <si>
    <t>017-721-6466</t>
    <phoneticPr fontId="3"/>
  </si>
  <si>
    <t>0172-62-2229</t>
    <phoneticPr fontId="3"/>
  </si>
  <si>
    <t>0176-28-2011</t>
    <phoneticPr fontId="4"/>
  </si>
  <si>
    <t>017-755-3274</t>
    <phoneticPr fontId="4"/>
  </si>
  <si>
    <t>0176-23-3920</t>
    <phoneticPr fontId="4"/>
  </si>
  <si>
    <t>017-741-3040</t>
    <phoneticPr fontId="4"/>
  </si>
  <si>
    <t>0172-40-0200</t>
    <phoneticPr fontId="4"/>
  </si>
  <si>
    <t>0178-96-5222</t>
    <phoneticPr fontId="4"/>
  </si>
  <si>
    <t>0173-34-2721</t>
    <phoneticPr fontId="4"/>
  </si>
  <si>
    <t>0173-42-3080</t>
    <phoneticPr fontId="4"/>
  </si>
  <si>
    <t>0176-53-2481</t>
    <phoneticPr fontId="4"/>
  </si>
  <si>
    <t>017-765-5685</t>
    <phoneticPr fontId="3"/>
  </si>
  <si>
    <t>017-737-3333</t>
    <phoneticPr fontId="3"/>
  </si>
  <si>
    <t>017-788-5872</t>
    <phoneticPr fontId="3"/>
  </si>
  <si>
    <t>017-738-3711</t>
    <phoneticPr fontId="3"/>
  </si>
  <si>
    <t>017-739-6473</t>
    <phoneticPr fontId="3"/>
  </si>
  <si>
    <t>017-728-2910</t>
    <phoneticPr fontId="3"/>
  </si>
  <si>
    <t>017-728-1133</t>
    <phoneticPr fontId="3"/>
  </si>
  <si>
    <t>017-726-3550</t>
    <phoneticPr fontId="3"/>
  </si>
  <si>
    <t>017-764-5117</t>
    <phoneticPr fontId="3"/>
  </si>
  <si>
    <t>017-737-5080</t>
    <phoneticPr fontId="3"/>
  </si>
  <si>
    <t>0172-62-9201</t>
    <phoneticPr fontId="3"/>
  </si>
  <si>
    <t>017-752-8020</t>
    <phoneticPr fontId="3"/>
  </si>
  <si>
    <t>017-761-3040</t>
    <phoneticPr fontId="3"/>
  </si>
  <si>
    <t>017-763-0661</t>
    <phoneticPr fontId="3"/>
  </si>
  <si>
    <t>017-763-1051</t>
    <phoneticPr fontId="3"/>
  </si>
  <si>
    <t>0172-33-1181</t>
    <phoneticPr fontId="3"/>
  </si>
  <si>
    <t>017-757-8122</t>
    <phoneticPr fontId="3"/>
  </si>
  <si>
    <t>0172-36-2266</t>
    <phoneticPr fontId="3"/>
  </si>
  <si>
    <t>0172-28-0900</t>
    <phoneticPr fontId="3"/>
  </si>
  <si>
    <t>0172-88-1431</t>
    <phoneticPr fontId="3"/>
  </si>
  <si>
    <t>0172-88-8890</t>
    <phoneticPr fontId="3"/>
  </si>
  <si>
    <t>0172-92-2031</t>
    <phoneticPr fontId="3"/>
  </si>
  <si>
    <t>0172-36-2074</t>
    <phoneticPr fontId="3"/>
  </si>
  <si>
    <t>0172-97-2111</t>
    <phoneticPr fontId="3"/>
  </si>
  <si>
    <t>0172-99-5050</t>
    <phoneticPr fontId="3"/>
  </si>
  <si>
    <t>0172-82-3500</t>
    <phoneticPr fontId="3"/>
  </si>
  <si>
    <t>0172-84-1010</t>
    <phoneticPr fontId="3"/>
  </si>
  <si>
    <t>0178-70-2540</t>
    <phoneticPr fontId="3"/>
  </si>
  <si>
    <t>0178-25-1021</t>
    <phoneticPr fontId="3"/>
  </si>
  <si>
    <t>0178-25-0101</t>
    <phoneticPr fontId="3"/>
  </si>
  <si>
    <t>0178-96-4895</t>
    <phoneticPr fontId="3"/>
  </si>
  <si>
    <t>0178-20-8415</t>
    <phoneticPr fontId="3"/>
  </si>
  <si>
    <t>0178-52-5151</t>
    <phoneticPr fontId="3"/>
  </si>
  <si>
    <t>0178-21-2000</t>
    <phoneticPr fontId="3"/>
  </si>
  <si>
    <t>0178-23-5050</t>
    <phoneticPr fontId="3"/>
  </si>
  <si>
    <t>0178-82-3870</t>
    <phoneticPr fontId="3"/>
  </si>
  <si>
    <t>0172-53-3018</t>
    <phoneticPr fontId="3"/>
  </si>
  <si>
    <t>0172-53-3325</t>
    <phoneticPr fontId="3"/>
  </si>
  <si>
    <t>0173-35-4215</t>
    <phoneticPr fontId="3"/>
  </si>
  <si>
    <t>0173-29-3533</t>
    <phoneticPr fontId="3"/>
  </si>
  <si>
    <t>0173-36-3100</t>
    <phoneticPr fontId="3"/>
  </si>
  <si>
    <t>0173-53-2215</t>
    <phoneticPr fontId="3"/>
  </si>
  <si>
    <t>0173-62-2622</t>
    <phoneticPr fontId="3"/>
  </si>
  <si>
    <t>0173-54-1520</t>
    <phoneticPr fontId="3"/>
  </si>
  <si>
    <t>0173-34-6100</t>
    <phoneticPr fontId="3"/>
  </si>
  <si>
    <t>0176-23-5500</t>
    <phoneticPr fontId="3"/>
  </si>
  <si>
    <t>0176-27-2828</t>
    <phoneticPr fontId="3"/>
  </si>
  <si>
    <t>0176-72-2790</t>
    <phoneticPr fontId="3"/>
  </si>
  <si>
    <t>0176-54-2534</t>
    <phoneticPr fontId="3"/>
  </si>
  <si>
    <t>0176-59-3601</t>
    <phoneticPr fontId="3"/>
  </si>
  <si>
    <t>0176-52-6146</t>
    <phoneticPr fontId="3"/>
  </si>
  <si>
    <t>0176-53-1283</t>
    <phoneticPr fontId="3"/>
  </si>
  <si>
    <t>0176-53-7773</t>
    <phoneticPr fontId="3"/>
  </si>
  <si>
    <t>0176-53-3708</t>
    <phoneticPr fontId="3"/>
  </si>
  <si>
    <t>0175-23-1600</t>
    <phoneticPr fontId="3"/>
  </si>
  <si>
    <t>0173-45-3006</t>
    <phoneticPr fontId="3"/>
  </si>
  <si>
    <t>0173-26-2026</t>
    <phoneticPr fontId="3"/>
  </si>
  <si>
    <t>0173-25-2115</t>
    <phoneticPr fontId="3"/>
  </si>
  <si>
    <t>0173-46-3100</t>
    <phoneticPr fontId="3"/>
  </si>
  <si>
    <t>0173-69-5100</t>
    <phoneticPr fontId="3"/>
  </si>
  <si>
    <t>0172-43-5432</t>
    <phoneticPr fontId="3"/>
  </si>
  <si>
    <t>0172-44-7588</t>
    <phoneticPr fontId="3"/>
  </si>
  <si>
    <t>0172-57-3293</t>
    <phoneticPr fontId="3"/>
  </si>
  <si>
    <t>0172-44-5011</t>
    <phoneticPr fontId="3"/>
  </si>
  <si>
    <t>017-755-5531</t>
    <phoneticPr fontId="3"/>
  </si>
  <si>
    <t>0174-35-3961</t>
    <phoneticPr fontId="3"/>
  </si>
  <si>
    <t>017-755-6600</t>
    <phoneticPr fontId="3"/>
  </si>
  <si>
    <t>0174-27-3445</t>
    <phoneticPr fontId="3"/>
  </si>
  <si>
    <t>0174-31-7000</t>
    <phoneticPr fontId="3"/>
  </si>
  <si>
    <t>0174-31-2121</t>
    <phoneticPr fontId="3"/>
  </si>
  <si>
    <t>0174-31-0087</t>
    <phoneticPr fontId="3"/>
  </si>
  <si>
    <t>0174-31-1871</t>
    <phoneticPr fontId="3"/>
  </si>
  <si>
    <t>0173-72-7111</t>
    <phoneticPr fontId="3"/>
  </si>
  <si>
    <t>0173-77-2020</t>
    <phoneticPr fontId="3"/>
  </si>
  <si>
    <t>0173-74-4381</t>
    <phoneticPr fontId="3"/>
  </si>
  <si>
    <t>0173-84-1630</t>
    <phoneticPr fontId="3"/>
  </si>
  <si>
    <t>0172-75-3511</t>
    <phoneticPr fontId="3"/>
  </si>
  <si>
    <t>0172-85-3123</t>
    <phoneticPr fontId="3"/>
  </si>
  <si>
    <t>0172-69-5225</t>
    <phoneticPr fontId="3"/>
  </si>
  <si>
    <t>0172-55-8825</t>
    <phoneticPr fontId="3"/>
  </si>
  <si>
    <t>0172-47-5036</t>
    <phoneticPr fontId="3"/>
  </si>
  <si>
    <t>0172-88-7734</t>
    <phoneticPr fontId="3"/>
  </si>
  <si>
    <t>0172-73-5511</t>
    <phoneticPr fontId="3"/>
  </si>
  <si>
    <t>0173-23-2355</t>
    <phoneticPr fontId="3"/>
  </si>
  <si>
    <t>0173-57-3101</t>
    <phoneticPr fontId="3"/>
  </si>
  <si>
    <t>0176-62-2761</t>
    <phoneticPr fontId="3"/>
  </si>
  <si>
    <t>0176-70-1115</t>
    <phoneticPr fontId="3"/>
  </si>
  <si>
    <t>0176-68-4888</t>
    <phoneticPr fontId="3"/>
  </si>
  <si>
    <t>0175-78-3407</t>
    <phoneticPr fontId="3"/>
  </si>
  <si>
    <t>0176-56-2111</t>
    <phoneticPr fontId="3"/>
  </si>
  <si>
    <t>0175-72-3886</t>
    <phoneticPr fontId="3"/>
  </si>
  <si>
    <t>0175-63-2031</t>
    <phoneticPr fontId="3"/>
  </si>
  <si>
    <t>0175-76-2227</t>
    <phoneticPr fontId="3"/>
  </si>
  <si>
    <t>0175-37-5111</t>
    <phoneticPr fontId="3"/>
  </si>
  <si>
    <t>0179-23-4111</t>
    <phoneticPr fontId="3"/>
  </si>
  <si>
    <t>0178-62-7491</t>
    <phoneticPr fontId="3"/>
  </si>
  <si>
    <t>0175-28-5171</t>
    <phoneticPr fontId="3"/>
  </si>
  <si>
    <t>0178-32-7661</t>
    <phoneticPr fontId="3"/>
  </si>
  <si>
    <t>0178-56-4131</t>
    <phoneticPr fontId="3"/>
  </si>
  <si>
    <t>0178-50-1055</t>
    <phoneticPr fontId="3"/>
  </si>
  <si>
    <t>0178-77-2160</t>
    <phoneticPr fontId="3"/>
  </si>
  <si>
    <t>0179-32-3699</t>
    <phoneticPr fontId="3"/>
  </si>
  <si>
    <t>0178-51-8188</t>
    <phoneticPr fontId="3"/>
  </si>
  <si>
    <t>0178-60-5252</t>
    <phoneticPr fontId="3"/>
  </si>
  <si>
    <t>0179-22-1215</t>
    <phoneticPr fontId="3"/>
  </si>
  <si>
    <t>0178-84-3131</t>
    <phoneticPr fontId="3"/>
  </si>
  <si>
    <t>0178-88-3355</t>
    <phoneticPr fontId="3"/>
  </si>
  <si>
    <t>0172-28-1616</t>
    <phoneticPr fontId="4"/>
  </si>
  <si>
    <t>0178-34-0127</t>
    <phoneticPr fontId="4"/>
  </si>
  <si>
    <t>017-726-5266</t>
    <phoneticPr fontId="4"/>
  </si>
  <si>
    <t>0172-28-0054</t>
    <phoneticPr fontId="4"/>
  </si>
  <si>
    <t>017-737-3336</t>
    <phoneticPr fontId="4"/>
  </si>
  <si>
    <t>0178-35-6300</t>
    <phoneticPr fontId="4"/>
  </si>
  <si>
    <t>0176-22-2211</t>
    <phoneticPr fontId="4"/>
  </si>
  <si>
    <t>0172-69-5151</t>
    <phoneticPr fontId="4"/>
  </si>
  <si>
    <t>0176-58-1101</t>
    <phoneticPr fontId="4"/>
  </si>
  <si>
    <t>0173-38-3001</t>
    <phoneticPr fontId="4"/>
  </si>
  <si>
    <t>017-763-2511</t>
    <phoneticPr fontId="4"/>
  </si>
  <si>
    <t>017-755-5531</t>
    <phoneticPr fontId="4"/>
  </si>
  <si>
    <t>0172-44-1511</t>
    <phoneticPr fontId="4"/>
  </si>
  <si>
    <t>0178-50-1555</t>
    <phoneticPr fontId="4"/>
  </si>
  <si>
    <t>0175-23-0500</t>
    <phoneticPr fontId="4"/>
  </si>
  <si>
    <t>0172-34-3434</t>
    <phoneticPr fontId="4"/>
  </si>
  <si>
    <t>0178-22-8070</t>
    <phoneticPr fontId="4"/>
  </si>
  <si>
    <t>0172-79-2100</t>
    <phoneticPr fontId="4"/>
  </si>
  <si>
    <t>0173-82-1233</t>
    <phoneticPr fontId="4"/>
  </si>
  <si>
    <t>0172-31-7777</t>
    <phoneticPr fontId="4"/>
  </si>
  <si>
    <t>0178-24-2727</t>
    <phoneticPr fontId="4"/>
  </si>
  <si>
    <t>0178-47-5555</t>
    <phoneticPr fontId="4"/>
  </si>
  <si>
    <t>0173-38-6360</t>
    <phoneticPr fontId="4"/>
  </si>
  <si>
    <t>017-726-1777</t>
    <phoneticPr fontId="4"/>
  </si>
  <si>
    <t>017-721-8111</t>
    <phoneticPr fontId="4"/>
  </si>
  <si>
    <t>0173-54-1051</t>
    <phoneticPr fontId="4"/>
  </si>
  <si>
    <t>0174-37-2280</t>
    <phoneticPr fontId="4"/>
  </si>
  <si>
    <t>0176-68-4888</t>
    <phoneticPr fontId="4"/>
  </si>
  <si>
    <t>0175-71-3311</t>
    <phoneticPr fontId="4"/>
  </si>
  <si>
    <t>0174-25-2780</t>
    <phoneticPr fontId="4"/>
  </si>
  <si>
    <t>0173-77-2870</t>
    <phoneticPr fontId="4"/>
  </si>
  <si>
    <t>0173-62-3285</t>
    <phoneticPr fontId="4"/>
  </si>
  <si>
    <t>0175-38-4181</t>
    <phoneticPr fontId="4"/>
  </si>
  <si>
    <t>0173-64-2905</t>
    <phoneticPr fontId="4"/>
  </si>
  <si>
    <t>0178-35-0282</t>
    <phoneticPr fontId="4"/>
  </si>
  <si>
    <t>0172-99-1212</t>
    <phoneticPr fontId="4"/>
  </si>
  <si>
    <t>0172-95-3125</t>
    <phoneticPr fontId="4"/>
  </si>
  <si>
    <t>0172-44-1616</t>
    <phoneticPr fontId="4"/>
  </si>
  <si>
    <t>0175-65-2225</t>
    <phoneticPr fontId="4"/>
  </si>
  <si>
    <t>0178-32-3060</t>
    <phoneticPr fontId="4"/>
  </si>
  <si>
    <t>0176-62-5610</t>
    <phoneticPr fontId="4"/>
  </si>
  <si>
    <t>0174-22-3070
(22-3270)</t>
    <phoneticPr fontId="4"/>
  </si>
  <si>
    <t>0172-87-0111
(87-0171)</t>
    <phoneticPr fontId="4"/>
  </si>
  <si>
    <t>0172-95-3981
(95-3982)</t>
    <phoneticPr fontId="4"/>
  </si>
  <si>
    <t>0172-27-3322
(27-3324)</t>
    <phoneticPr fontId="4"/>
  </si>
  <si>
    <t>0172-37-7300
(37-7303)</t>
    <phoneticPr fontId="4"/>
  </si>
  <si>
    <t>0172-37-8311
(37-8313)</t>
    <phoneticPr fontId="4"/>
  </si>
  <si>
    <t>0172-87-6655
(87-6658)</t>
    <phoneticPr fontId="4"/>
  </si>
  <si>
    <t>0172-38-5550
(38-5525)</t>
    <phoneticPr fontId="4"/>
  </si>
  <si>
    <t>0172-53-1213
(53-1214)</t>
    <phoneticPr fontId="4"/>
  </si>
  <si>
    <t>0172-44-8811
(44-8822)</t>
    <phoneticPr fontId="4"/>
  </si>
  <si>
    <t>0172-82-5600
(82-5604)</t>
    <phoneticPr fontId="4"/>
  </si>
  <si>
    <t>0172-65-4066
(65-4068)</t>
    <phoneticPr fontId="4"/>
  </si>
  <si>
    <t>0172-57-5100
(57-5105)</t>
    <phoneticPr fontId="4"/>
  </si>
  <si>
    <t>0172-45-3525
(45-9550)</t>
    <phoneticPr fontId="3"/>
  </si>
  <si>
    <t>0178-28-4001
(28-4390)</t>
    <phoneticPr fontId="3"/>
  </si>
  <si>
    <t>0178-96-1212
(96-1272)</t>
    <phoneticPr fontId="3"/>
  </si>
  <si>
    <t>0178-29-3232
(29-3233)</t>
    <phoneticPr fontId="3"/>
  </si>
  <si>
    <t>0178-47-3000
(47-0505)</t>
    <phoneticPr fontId="3"/>
  </si>
  <si>
    <t>0178-27-3027
(46-5222)</t>
    <phoneticPr fontId="3"/>
  </si>
  <si>
    <t>0178-31-5500
(31-5502)</t>
    <phoneticPr fontId="3"/>
  </si>
  <si>
    <t>0178-82-2000
(82-2872)</t>
    <phoneticPr fontId="3"/>
  </si>
  <si>
    <t>0179-23-5050
(23-5252)</t>
    <phoneticPr fontId="4"/>
  </si>
  <si>
    <t>0178-56-4888
(56-4886)</t>
    <phoneticPr fontId="4"/>
  </si>
  <si>
    <t>0178-84-3333
(84-3005)</t>
    <phoneticPr fontId="4"/>
  </si>
  <si>
    <t>0178-78-3181
(78-3184)</t>
    <phoneticPr fontId="4"/>
  </si>
  <si>
    <t>0173-33-4155
(33-4187)</t>
    <phoneticPr fontId="3"/>
  </si>
  <si>
    <t>0173-53-3292
(52-3836)</t>
    <phoneticPr fontId="3"/>
  </si>
  <si>
    <t>0173-42-3734
(42-2812)</t>
    <phoneticPr fontId="3"/>
  </si>
  <si>
    <t>0173-72-1122
(72-1118)</t>
    <phoneticPr fontId="3"/>
  </si>
  <si>
    <t>0173-22-5694
(22-5876)</t>
    <phoneticPr fontId="3"/>
  </si>
  <si>
    <t>0173-84-3111
(84-3112)</t>
    <phoneticPr fontId="3"/>
  </si>
  <si>
    <t>0175-22-9925
(22-9928)</t>
    <phoneticPr fontId="4"/>
  </si>
  <si>
    <t>0175-26-3333
(26-3600)</t>
    <phoneticPr fontId="4"/>
  </si>
  <si>
    <t>0175-34-2211
(34-2213)</t>
    <phoneticPr fontId="4"/>
  </si>
  <si>
    <t>0176-25-1333
(20-1866)</t>
    <phoneticPr fontId="4"/>
  </si>
  <si>
    <t>0176-25-1100
(25-1115)</t>
    <phoneticPr fontId="4"/>
  </si>
  <si>
    <t>0176-25-0122
(25-0033)</t>
    <phoneticPr fontId="4"/>
  </si>
  <si>
    <t>0176-27-3131
(27-3139)</t>
    <phoneticPr fontId="4"/>
  </si>
  <si>
    <t>0176-59-3784
(59-3786)</t>
    <phoneticPr fontId="4"/>
  </si>
  <si>
    <t>0176-62-2200
(62-6214)</t>
    <phoneticPr fontId="4"/>
  </si>
  <si>
    <t>0175-65-2666
(65-2668)</t>
    <phoneticPr fontId="4"/>
  </si>
  <si>
    <t>0175-65-2333
(65-1808)</t>
    <phoneticPr fontId="4"/>
  </si>
  <si>
    <t>0175-73-7200
(72-3267)</t>
    <phoneticPr fontId="4"/>
  </si>
  <si>
    <t>青森市中央三丁目20-30県民福祉プラザ内</t>
    <phoneticPr fontId="3"/>
  </si>
  <si>
    <t>三沢市幸町三丁目11-5三沢市総合社会福祉センター内</t>
    <phoneticPr fontId="3"/>
  </si>
  <si>
    <t>階上町社会福祉協議会</t>
    <phoneticPr fontId="3"/>
  </si>
  <si>
    <t>南部町社会福祉協議会</t>
    <phoneticPr fontId="3"/>
  </si>
  <si>
    <t>田子町社会福祉協議会</t>
    <phoneticPr fontId="3"/>
  </si>
  <si>
    <t>大間町社会福祉協議会</t>
    <phoneticPr fontId="3"/>
  </si>
  <si>
    <t>東通村社会福祉協議会</t>
    <phoneticPr fontId="3"/>
  </si>
  <si>
    <t>風間浦村社会福祉協議会</t>
    <phoneticPr fontId="3"/>
  </si>
  <si>
    <t>佐井村社会福祉協議会</t>
    <phoneticPr fontId="3"/>
  </si>
  <si>
    <t>一川目福祉会</t>
    <rPh sb="3" eb="5">
      <t>フクシ</t>
    </rPh>
    <rPh sb="5" eb="6">
      <t>カイ</t>
    </rPh>
    <phoneticPr fontId="4"/>
  </si>
  <si>
    <t>おいらせ町社会福祉協議会</t>
    <phoneticPr fontId="3"/>
  </si>
  <si>
    <t>六ヶ所村社会福祉協議会</t>
    <phoneticPr fontId="3"/>
  </si>
  <si>
    <t>東北町社会福祉協議会</t>
    <phoneticPr fontId="3"/>
  </si>
  <si>
    <t>六戸町社会福祉協議会</t>
    <phoneticPr fontId="3"/>
  </si>
  <si>
    <t>七戸町社会福祉協議会</t>
    <phoneticPr fontId="3"/>
  </si>
  <si>
    <t>野辺地町社会福祉協議会</t>
    <phoneticPr fontId="3"/>
  </si>
  <si>
    <t>鶴田町社会福祉協議会</t>
    <phoneticPr fontId="3"/>
  </si>
  <si>
    <t>大鰐町社会福祉協議会</t>
    <phoneticPr fontId="3"/>
  </si>
  <si>
    <t>深浦町社会福祉協議会</t>
    <phoneticPr fontId="3"/>
  </si>
  <si>
    <t>西目屋村社会福祉協議会</t>
    <phoneticPr fontId="3"/>
  </si>
  <si>
    <t>鯵ヶ沢町社会福祉協議会</t>
    <phoneticPr fontId="3"/>
  </si>
  <si>
    <t>蓬田村社会福祉協議会</t>
    <phoneticPr fontId="3"/>
  </si>
  <si>
    <t>平内町社会福祉協議会</t>
    <phoneticPr fontId="3"/>
  </si>
  <si>
    <t>三沢市社会福祉協議会</t>
    <phoneticPr fontId="3"/>
  </si>
  <si>
    <t>十和田市社会福祉協議会</t>
    <phoneticPr fontId="3"/>
  </si>
  <si>
    <t>五所川原市社会福祉協議会</t>
    <phoneticPr fontId="3"/>
  </si>
  <si>
    <t>黒石若葉会</t>
    <phoneticPr fontId="3"/>
  </si>
  <si>
    <t>黒石市社会福祉協議会</t>
    <phoneticPr fontId="3"/>
  </si>
  <si>
    <t>平川市社会福祉協議会</t>
    <rPh sb="0" eb="2">
      <t>ヒラカワ</t>
    </rPh>
    <rPh sb="2" eb="3">
      <t>シ</t>
    </rPh>
    <rPh sb="3" eb="5">
      <t>シャカイ</t>
    </rPh>
    <rPh sb="5" eb="7">
      <t>フクシ</t>
    </rPh>
    <rPh sb="7" eb="10">
      <t>キョウギカイ</t>
    </rPh>
    <phoneticPr fontId="4"/>
  </si>
  <si>
    <t>つがる市社会福祉協議会</t>
    <rPh sb="3" eb="4">
      <t>シ</t>
    </rPh>
    <rPh sb="4" eb="6">
      <t>シャカイ</t>
    </rPh>
    <rPh sb="6" eb="8">
      <t>フクシ</t>
    </rPh>
    <rPh sb="8" eb="11">
      <t>キョウギカイ</t>
    </rPh>
    <phoneticPr fontId="7"/>
  </si>
  <si>
    <t>板柳町社会福祉協議会</t>
    <phoneticPr fontId="3"/>
  </si>
  <si>
    <t>1号認定</t>
    <rPh sb="1" eb="2">
      <t>ゴウ</t>
    </rPh>
    <rPh sb="2" eb="4">
      <t>ニンテイ</t>
    </rPh>
    <phoneticPr fontId="4"/>
  </si>
  <si>
    <t>2号認定</t>
    <rPh sb="1" eb="2">
      <t>ゴウ</t>
    </rPh>
    <rPh sb="2" eb="4">
      <t>ニンテイ</t>
    </rPh>
    <phoneticPr fontId="4"/>
  </si>
  <si>
    <t>3号認定</t>
    <rPh sb="1" eb="2">
      <t>ゴウ</t>
    </rPh>
    <rPh sb="2" eb="4">
      <t>ニンテイ</t>
    </rPh>
    <phoneticPr fontId="4"/>
  </si>
  <si>
    <t>外ヶ浜町(外ヶ浜町社会福祉協議会)</t>
  </si>
  <si>
    <t>外ヶ浜町(あじさい会)</t>
  </si>
  <si>
    <t>深浦町(はくしん会)</t>
  </si>
  <si>
    <t>五所川原市(五所川原市
社会福祉協議会)</t>
  </si>
  <si>
    <t>佐井村(佐井村社会福祉協議会)</t>
  </si>
  <si>
    <t>中泊町(中泊町社会福祉協議会)</t>
  </si>
  <si>
    <t>八戸市(白銀会)</t>
  </si>
  <si>
    <t>弘前市(伸康会)</t>
  </si>
  <si>
    <t>弘前市(弘前豊徳会)</t>
  </si>
  <si>
    <t>平川市(三笠苑)</t>
  </si>
  <si>
    <t>野辺地町(福祉の里)</t>
  </si>
  <si>
    <t>八戸市(平成会)</t>
  </si>
  <si>
    <t>六ヶ所村(松緑福祉会)</t>
  </si>
  <si>
    <t>七戸町(天寿園会)</t>
  </si>
  <si>
    <t>七戸町(七戸福祉会)</t>
  </si>
  <si>
    <t>青森市(青森市社会福祉協議会)</t>
  </si>
  <si>
    <t>弘前市(弘前草右会)</t>
  </si>
  <si>
    <t>八戸市(東北医療福祉事業協同組合)</t>
  </si>
  <si>
    <t>八戸市(八戸市社会福祉協議会)</t>
  </si>
  <si>
    <t>黒石市(黒石市社会福祉協議会)</t>
  </si>
  <si>
    <t>つがる市(つがる市社会福祉協議会)</t>
  </si>
  <si>
    <t>藤崎町(藤崎町社会福祉協議会)</t>
  </si>
  <si>
    <t>大鰐町(大鰐町社会福祉協議会)</t>
  </si>
  <si>
    <t>七戸町(七戸町社会福祉協議会)</t>
  </si>
  <si>
    <t>つがる市</t>
  </si>
  <si>
    <t>おいらせ町</t>
  </si>
  <si>
    <t>青森県立保健大学大学院健康科学研究科健康科学専攻・博士後期課程</t>
    <phoneticPr fontId="3"/>
  </si>
  <si>
    <t>青森県立保健大学大学院健康科学研究科健康科学専攻・博士前期課程</t>
    <phoneticPr fontId="3"/>
  </si>
  <si>
    <t>２年制</t>
    <rPh sb="1" eb="2">
      <t>ネン</t>
    </rPh>
    <rPh sb="2" eb="3">
      <t>セイ</t>
    </rPh>
    <phoneticPr fontId="3"/>
  </si>
  <si>
    <t>１年制</t>
    <phoneticPr fontId="3"/>
  </si>
  <si>
    <t>２年制</t>
    <phoneticPr fontId="3"/>
  </si>
  <si>
    <t>４年制</t>
    <phoneticPr fontId="3"/>
  </si>
  <si>
    <t>３年制</t>
    <phoneticPr fontId="3"/>
  </si>
  <si>
    <t>青森歯科医療専門学校歯科衛生士科</t>
    <rPh sb="4" eb="6">
      <t>イリョウ</t>
    </rPh>
    <rPh sb="6" eb="8">
      <t>センモン</t>
    </rPh>
    <phoneticPr fontId="3"/>
  </si>
  <si>
    <t>青森歯科医療専門学校歯科技工士科</t>
    <rPh sb="4" eb="6">
      <t>イリョウ</t>
    </rPh>
    <rPh sb="6" eb="8">
      <t>センモン</t>
    </rPh>
    <phoneticPr fontId="3"/>
  </si>
  <si>
    <t>保健師、助産師、看護師
４年制</t>
    <rPh sb="14" eb="15">
      <t>セイ</t>
    </rPh>
    <phoneticPr fontId="3"/>
  </si>
  <si>
    <t>保健師、看護師
４年制</t>
    <phoneticPr fontId="3"/>
  </si>
  <si>
    <t>保健師、看護師
４年制</t>
    <phoneticPr fontId="4"/>
  </si>
  <si>
    <t>看護師
２年制（全日制）</t>
    <rPh sb="8" eb="11">
      <t>ゼンニチセイ</t>
    </rPh>
    <phoneticPr fontId="3"/>
  </si>
  <si>
    <t>看護師
高等学校(５年一貫、全日制)</t>
    <rPh sb="14" eb="17">
      <t>ゼンニチセイ</t>
    </rPh>
    <phoneticPr fontId="3"/>
  </si>
  <si>
    <t>准看護師
２年制</t>
    <rPh sb="7" eb="8">
      <t>セイ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</si>
  <si>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</si>
  <si>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</si>
  <si>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</si>
  <si>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</si>
  <si>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久保　薫</t>
    <rPh sb="3" eb="4">
      <t>カオル</t>
    </rPh>
    <phoneticPr fontId="4"/>
  </si>
  <si>
    <t>下田　肇</t>
  </si>
  <si>
    <t>三浦　裕</t>
    <rPh sb="0" eb="2">
      <t>ミウラ</t>
    </rPh>
    <rPh sb="3" eb="4">
      <t>ユウ</t>
    </rPh>
    <phoneticPr fontId="4"/>
  </si>
  <si>
    <t>間山　勲</t>
    <rPh sb="3" eb="4">
      <t>イサオ</t>
    </rPh>
    <phoneticPr fontId="4"/>
  </si>
  <si>
    <t>山口　満</t>
    <rPh sb="3" eb="4">
      <t>ミツル</t>
    </rPh>
    <phoneticPr fontId="4"/>
  </si>
  <si>
    <t>畠山　隆</t>
  </si>
  <si>
    <t>古川　崇</t>
    <rPh sb="0" eb="2">
      <t>コガワ</t>
    </rPh>
    <rPh sb="3" eb="4">
      <t>タカシ</t>
    </rPh>
    <phoneticPr fontId="4"/>
  </si>
  <si>
    <t>三浦　隆</t>
  </si>
  <si>
    <t>黒﨑　緑</t>
    <rPh sb="3" eb="4">
      <t>ミドリ</t>
    </rPh>
    <phoneticPr fontId="4"/>
  </si>
  <si>
    <t>桑田　功</t>
    <rPh sb="0" eb="2">
      <t>クワタ</t>
    </rPh>
    <rPh sb="3" eb="4">
      <t>イサオ</t>
    </rPh>
    <phoneticPr fontId="4"/>
  </si>
  <si>
    <t>石澤　誠</t>
  </si>
  <si>
    <t>中村　覚</t>
  </si>
  <si>
    <t>笹本　諭</t>
    <rPh sb="3" eb="4">
      <t>サトシ</t>
    </rPh>
    <phoneticPr fontId="4"/>
  </si>
  <si>
    <t>川口　司</t>
  </si>
  <si>
    <t>吉岡　浩</t>
  </si>
  <si>
    <t>外崎　勲</t>
  </si>
  <si>
    <t>齊藤　淳</t>
    <rPh sb="3" eb="4">
      <t>ジュン</t>
    </rPh>
    <phoneticPr fontId="4"/>
  </si>
  <si>
    <t>林　光利</t>
    <rPh sb="2" eb="3">
      <t>ヒカリ</t>
    </rPh>
    <rPh sb="3" eb="4">
      <t>リ</t>
    </rPh>
    <phoneticPr fontId="4"/>
  </si>
  <si>
    <t>上中　功</t>
  </si>
  <si>
    <t>菊池　薫</t>
  </si>
  <si>
    <t>野口　悟</t>
    <rPh sb="0" eb="2">
      <t>ノグチ</t>
    </rPh>
    <rPh sb="3" eb="4">
      <t>サト</t>
    </rPh>
    <phoneticPr fontId="4"/>
  </si>
  <si>
    <t>笹谷　律</t>
  </si>
  <si>
    <t>田中　武</t>
    <rPh sb="0" eb="2">
      <t>タナカ</t>
    </rPh>
    <rPh sb="3" eb="4">
      <t>タケシ</t>
    </rPh>
    <phoneticPr fontId="4"/>
  </si>
  <si>
    <t>村元　裕</t>
  </si>
  <si>
    <t>櫻田　高</t>
  </si>
  <si>
    <t>盛田　稔</t>
  </si>
  <si>
    <t>上山　貢</t>
  </si>
  <si>
    <t>千葉　満</t>
  </si>
  <si>
    <t>丹野　雅彦</t>
    <rPh sb="3" eb="5">
      <t>マサヒコ</t>
    </rPh>
    <phoneticPr fontId="4"/>
  </si>
  <si>
    <t>淀野　啓</t>
  </si>
  <si>
    <t>橘　正人</t>
  </si>
  <si>
    <t>於本　淳</t>
  </si>
  <si>
    <t>布施　泉</t>
  </si>
  <si>
    <t>短期入所・通所リハ</t>
    <rPh sb="5" eb="7">
      <t>ツウショ</t>
    </rPh>
    <phoneticPr fontId="3"/>
  </si>
  <si>
    <t>青森市浪岡老人福祉センター（青森市浪岡総合保健福祉センター内）</t>
    <rPh sb="0" eb="3">
      <t>アオモリシ</t>
    </rPh>
    <rPh sb="14" eb="17">
      <t>アオモリシ</t>
    </rPh>
    <rPh sb="17" eb="19">
      <t>ナミオカ</t>
    </rPh>
    <rPh sb="19" eb="21">
      <t>ソウゴウ</t>
    </rPh>
    <rPh sb="21" eb="23">
      <t>ホケン</t>
    </rPh>
    <rPh sb="23" eb="25">
      <t>フクシ</t>
    </rPh>
    <rPh sb="29" eb="30">
      <t>ナイ</t>
    </rPh>
    <phoneticPr fontId="4"/>
  </si>
  <si>
    <t>青森市老人福祉センター(青森市総合福祉センター内）</t>
    <rPh sb="12" eb="14">
      <t>アオモリ</t>
    </rPh>
    <rPh sb="14" eb="15">
      <t>シ</t>
    </rPh>
    <rPh sb="15" eb="17">
      <t>ソウゴウ</t>
    </rPh>
    <rPh sb="17" eb="19">
      <t>フクシ</t>
    </rPh>
    <rPh sb="23" eb="24">
      <t>ナイ</t>
    </rPh>
    <phoneticPr fontId="4"/>
  </si>
  <si>
    <t>弘前医療福祉大学保健学部看護学科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カンゴ</t>
    </rPh>
    <rPh sb="14" eb="16">
      <t>ガッカ</t>
    </rPh>
    <phoneticPr fontId="4"/>
  </si>
  <si>
    <t>青森市所管</t>
  </si>
  <si>
    <t>弘前市所管</t>
  </si>
  <si>
    <t>八戸市所管</t>
  </si>
  <si>
    <t>黒石市所管</t>
  </si>
  <si>
    <t>五所川原市所管</t>
  </si>
  <si>
    <t>十和田市所管</t>
  </si>
  <si>
    <t>三沢市所管</t>
  </si>
  <si>
    <t>むつ市所管</t>
  </si>
  <si>
    <t>つがる市所管</t>
  </si>
  <si>
    <t>平川市所管</t>
  </si>
  <si>
    <t>青森市児童センター</t>
    <rPh sb="0" eb="2">
      <t>アオモリ</t>
    </rPh>
    <rPh sb="2" eb="3">
      <t>シ</t>
    </rPh>
    <rPh sb="3" eb="5">
      <t>ジドウ</t>
    </rPh>
    <phoneticPr fontId="4"/>
  </si>
  <si>
    <t>下北地域県民局地域健康福祉部福祉こども総室（下北地方福祉事務所）</t>
    <phoneticPr fontId="3"/>
  </si>
  <si>
    <t>東青地域県民局地域健康福祉部保健総室（東地方保健所）</t>
    <phoneticPr fontId="3"/>
  </si>
  <si>
    <t>青森県立中央病院</t>
    <rPh sb="4" eb="6">
      <t>チュウオウ</t>
    </rPh>
    <rPh sb="6" eb="8">
      <t>ビョウイン</t>
    </rPh>
    <phoneticPr fontId="4"/>
  </si>
  <si>
    <t>青森市民病院</t>
  </si>
  <si>
    <t>青森市立浪岡病院</t>
    <rPh sb="0" eb="4">
      <t>アオモリシリツ</t>
    </rPh>
    <rPh sb="6" eb="8">
      <t>ビョウイン</t>
    </rPh>
    <phoneticPr fontId="4"/>
  </si>
  <si>
    <t>平内町国保平内中央病院</t>
    <rPh sb="5" eb="7">
      <t>ヒラナイ</t>
    </rPh>
    <rPh sb="7" eb="9">
      <t>チュウオウ</t>
    </rPh>
    <rPh sb="9" eb="11">
      <t>ビョウイン</t>
    </rPh>
    <phoneticPr fontId="4"/>
  </si>
  <si>
    <t>外ヶ浜町国保外ヶ浜中央病院</t>
    <rPh sb="0" eb="3">
      <t>ソトガハマ</t>
    </rPh>
    <rPh sb="3" eb="4">
      <t>チョウ</t>
    </rPh>
    <rPh sb="4" eb="6">
      <t>コクホ</t>
    </rPh>
    <rPh sb="6" eb="9">
      <t>ソトガハマ</t>
    </rPh>
    <rPh sb="9" eb="11">
      <t>チュウオウ</t>
    </rPh>
    <rPh sb="11" eb="13">
      <t>ビョウイン</t>
    </rPh>
    <phoneticPr fontId="4"/>
  </si>
  <si>
    <t>村上病院</t>
  </si>
  <si>
    <t>村上新町病院</t>
    <rPh sb="4" eb="6">
      <t>ビョウイン</t>
    </rPh>
    <phoneticPr fontId="4"/>
  </si>
  <si>
    <t>あおもり協立病院</t>
    <rPh sb="4" eb="5">
      <t>キョウ</t>
    </rPh>
    <rPh sb="5" eb="6">
      <t>リツ</t>
    </rPh>
    <rPh sb="6" eb="8">
      <t>ビョウイン</t>
    </rPh>
    <phoneticPr fontId="4"/>
  </si>
  <si>
    <t>弘前大学医学部附属病院</t>
    <rPh sb="7" eb="9">
      <t>フゾク</t>
    </rPh>
    <rPh sb="9" eb="11">
      <t>ビョウイン</t>
    </rPh>
    <phoneticPr fontId="4"/>
  </si>
  <si>
    <t>国保板柳中央病院</t>
    <rPh sb="4" eb="6">
      <t>チュウオウ</t>
    </rPh>
    <rPh sb="6" eb="8">
      <t>ビョウイン</t>
    </rPh>
    <phoneticPr fontId="4"/>
  </si>
  <si>
    <t>弘前中央病院</t>
    <rPh sb="0" eb="2">
      <t>ヒロサキ</t>
    </rPh>
    <rPh sb="2" eb="4">
      <t>チュウオウ</t>
    </rPh>
    <rPh sb="4" eb="6">
      <t>ビョウイン</t>
    </rPh>
    <phoneticPr fontId="4"/>
  </si>
  <si>
    <t>鳴海病院</t>
  </si>
  <si>
    <t>弘前メディカルセンター</t>
    <rPh sb="0" eb="2">
      <t>ヒロサキ</t>
    </rPh>
    <phoneticPr fontId="4"/>
  </si>
  <si>
    <t>ときわ会病院</t>
    <rPh sb="4" eb="6">
      <t>ビョウイン</t>
    </rPh>
    <phoneticPr fontId="4"/>
  </si>
  <si>
    <t>弘前脳卒中・ﾘﾊﾋﾞﾘﾃｰｼｮﾝｾﾝﾀｰ</t>
    <rPh sb="0" eb="2">
      <t>ヒロサキ</t>
    </rPh>
    <rPh sb="2" eb="5">
      <t>ノウソッチュウ</t>
    </rPh>
    <phoneticPr fontId="4"/>
  </si>
  <si>
    <t>八戸市立市民病院</t>
    <rPh sb="4" eb="6">
      <t>シミン</t>
    </rPh>
    <rPh sb="6" eb="8">
      <t>ビョウイン</t>
    </rPh>
    <phoneticPr fontId="4"/>
  </si>
  <si>
    <t>国保五戸総合病院</t>
    <rPh sb="4" eb="6">
      <t>ソウゴウ</t>
    </rPh>
    <rPh sb="6" eb="8">
      <t>ビョウイン</t>
    </rPh>
    <phoneticPr fontId="4"/>
  </si>
  <si>
    <t>三戸町国保三戸中央病院</t>
    <rPh sb="5" eb="7">
      <t>サンノヘ</t>
    </rPh>
    <rPh sb="7" eb="9">
      <t>チュウオウ</t>
    </rPh>
    <rPh sb="9" eb="11">
      <t>ビョウイン</t>
    </rPh>
    <phoneticPr fontId="4"/>
  </si>
  <si>
    <t>国保南部町医療センター</t>
    <rPh sb="0" eb="2">
      <t>コクボ</t>
    </rPh>
    <rPh sb="2" eb="4">
      <t>ナンブ</t>
    </rPh>
    <rPh sb="4" eb="5">
      <t>チョウ</t>
    </rPh>
    <rPh sb="5" eb="7">
      <t>イリョウ</t>
    </rPh>
    <phoneticPr fontId="3"/>
  </si>
  <si>
    <t>国保おいらせ病院</t>
    <rPh sb="6" eb="8">
      <t>ビョウイン</t>
    </rPh>
    <phoneticPr fontId="4"/>
  </si>
  <si>
    <t>八戸赤十字病院</t>
    <rPh sb="4" eb="5">
      <t>ジ</t>
    </rPh>
    <rPh sb="5" eb="7">
      <t>ビョウイン</t>
    </rPh>
    <phoneticPr fontId="4"/>
  </si>
  <si>
    <t>メディカルコート八戸西病院</t>
    <rPh sb="8" eb="10">
      <t>ハチノヘ</t>
    </rPh>
    <rPh sb="10" eb="11">
      <t>ニシ</t>
    </rPh>
    <rPh sb="11" eb="13">
      <t>ビョウイン</t>
    </rPh>
    <phoneticPr fontId="4"/>
  </si>
  <si>
    <t>八戸城北病院</t>
    <rPh sb="4" eb="6">
      <t>ビョウイン</t>
    </rPh>
    <phoneticPr fontId="4"/>
  </si>
  <si>
    <t>八戸平和病院</t>
    <rPh sb="4" eb="6">
      <t>ビョウイン</t>
    </rPh>
    <phoneticPr fontId="4"/>
  </si>
  <si>
    <t>南部病院</t>
  </si>
  <si>
    <t>十和田市立中央病院</t>
    <rPh sb="5" eb="7">
      <t>チュウオウ</t>
    </rPh>
    <rPh sb="7" eb="9">
      <t>ビョウイン</t>
    </rPh>
    <phoneticPr fontId="4"/>
  </si>
  <si>
    <t>公立七戸病院</t>
    <rPh sb="2" eb="4">
      <t>シチノヘ</t>
    </rPh>
    <rPh sb="4" eb="6">
      <t>ビョウイン</t>
    </rPh>
    <phoneticPr fontId="4"/>
  </si>
  <si>
    <t>十和田第一病院</t>
    <rPh sb="3" eb="5">
      <t>ダイイチ</t>
    </rPh>
    <rPh sb="5" eb="7">
      <t>ビョウイン</t>
    </rPh>
    <phoneticPr fontId="4"/>
  </si>
  <si>
    <t>三沢市立三沢病院</t>
    <rPh sb="4" eb="6">
      <t>ミサワ</t>
    </rPh>
    <rPh sb="6" eb="8">
      <t>ビョウイン</t>
    </rPh>
    <phoneticPr fontId="4"/>
  </si>
  <si>
    <t>公立野辺地病院</t>
    <rPh sb="2" eb="5">
      <t>ノヘジ</t>
    </rPh>
    <rPh sb="5" eb="7">
      <t>ビョウイン</t>
    </rPh>
    <phoneticPr fontId="4"/>
  </si>
  <si>
    <t>国民健康保険大間病院</t>
  </si>
  <si>
    <t>むつ総合病院</t>
  </si>
  <si>
    <t>施　　設　　の　　種　　類</t>
    <rPh sb="0" eb="1">
      <t>シ</t>
    </rPh>
    <rPh sb="3" eb="4">
      <t>セツ</t>
    </rPh>
    <rPh sb="9" eb="10">
      <t>タネ</t>
    </rPh>
    <rPh sb="12" eb="13">
      <t>タグイ</t>
    </rPh>
    <phoneticPr fontId="4"/>
  </si>
  <si>
    <t>合　　計</t>
    <rPh sb="0" eb="1">
      <t>ゴウ</t>
    </rPh>
    <rPh sb="3" eb="4">
      <t>ケイ</t>
    </rPh>
    <phoneticPr fontId="4"/>
  </si>
  <si>
    <t>設置（運営）主体別</t>
    <rPh sb="0" eb="1">
      <t>セツ</t>
    </rPh>
    <rPh sb="1" eb="2">
      <t>オキ</t>
    </rPh>
    <rPh sb="3" eb="4">
      <t>ウン</t>
    </rPh>
    <rPh sb="4" eb="5">
      <t>エイ</t>
    </rPh>
    <rPh sb="6" eb="7">
      <t>シュ</t>
    </rPh>
    <rPh sb="7" eb="8">
      <t>カラダ</t>
    </rPh>
    <rPh sb="8" eb="9">
      <t>ベツ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</si>
  <si>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</si>
  <si>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保健生協・医療生協</t>
    <rPh sb="0" eb="1">
      <t>タモツ</t>
    </rPh>
    <rPh sb="1" eb="2">
      <t>ケン</t>
    </rPh>
    <rPh sb="2" eb="3">
      <t>ショウ</t>
    </rPh>
    <rPh sb="3" eb="4">
      <t>キョウ</t>
    </rPh>
    <rPh sb="5" eb="7">
      <t>イリョウ</t>
    </rPh>
    <rPh sb="7" eb="9">
      <t>セイキョウ</t>
    </rPh>
    <phoneticPr fontId="4"/>
  </si>
  <si>
    <r>
      <t xml:space="preserve">社団法人
</t>
    </r>
    <r>
      <rPr>
        <sz val="6"/>
        <rFont val="ＭＳ 明朝"/>
        <family val="1"/>
        <charset val="128"/>
      </rPr>
      <t>（一般・公益）</t>
    </r>
    <rPh sb="0" eb="2">
      <t>シャダン</t>
    </rPh>
    <rPh sb="2" eb="3">
      <t>ホウ</t>
    </rPh>
    <rPh sb="3" eb="4">
      <t>ジン</t>
    </rPh>
    <rPh sb="6" eb="8">
      <t>イッパン</t>
    </rPh>
    <rPh sb="9" eb="11">
      <t>コウエキ</t>
    </rPh>
    <phoneticPr fontId="4"/>
  </si>
  <si>
    <t>施設数</t>
    <rPh sb="0" eb="3">
      <t>シセツスウ</t>
    </rPh>
    <phoneticPr fontId="3"/>
  </si>
  <si>
    <t>定員</t>
    <rPh sb="0" eb="2">
      <t>テイイン</t>
    </rPh>
    <phoneticPr fontId="3"/>
  </si>
  <si>
    <t>保育所</t>
    <rPh sb="0" eb="3">
      <t>ホイクショ</t>
    </rPh>
    <phoneticPr fontId="4"/>
  </si>
  <si>
    <t>児童館</t>
    <rPh sb="0" eb="3">
      <t>ジドウカン</t>
    </rPh>
    <phoneticPr fontId="4"/>
  </si>
  <si>
    <t>(3)</t>
  </si>
  <si>
    <t>児童養護施設</t>
    <rPh sb="0" eb="2">
      <t>ジドウ</t>
    </rPh>
    <rPh sb="2" eb="4">
      <t>ヨウゴ</t>
    </rPh>
    <rPh sb="4" eb="6">
      <t>シセツ</t>
    </rPh>
    <phoneticPr fontId="4"/>
  </si>
  <si>
    <t>(4)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</si>
  <si>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</si>
  <si>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(5)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</si>
  <si>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</si>
  <si>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</si>
  <si>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進行性筋萎縮症児施設等</t>
    <rPh sb="0" eb="3">
      <t>シンコウセイ</t>
    </rPh>
    <rPh sb="3" eb="4">
      <t>キン</t>
    </rPh>
    <rPh sb="4" eb="7">
      <t>イシュクショウ</t>
    </rPh>
    <rPh sb="7" eb="8">
      <t>ジ</t>
    </rPh>
    <rPh sb="8" eb="10">
      <t>シセツ</t>
    </rPh>
    <rPh sb="10" eb="11">
      <t>トウ</t>
    </rPh>
    <phoneticPr fontId="4"/>
  </si>
  <si>
    <t>乳児院</t>
    <rPh sb="0" eb="3">
      <t>ニュウジイン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</si>
  <si>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</si>
  <si>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-</t>
    <phoneticPr fontId="3"/>
  </si>
  <si>
    <t>助産施設</t>
    <rPh sb="0" eb="2">
      <t>ジョサン</t>
    </rPh>
    <rPh sb="2" eb="4">
      <t>シセツ</t>
    </rPh>
    <phoneticPr fontId="4"/>
  </si>
  <si>
    <t>養護老人ホーム</t>
    <rPh sb="0" eb="2">
      <t>ヨウゴ</t>
    </rPh>
    <rPh sb="2" eb="4">
      <t>ロウジン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</si>
  <si>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</si>
  <si>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軽費老人ホーム（ケアハウス）</t>
    <rPh sb="0" eb="2">
      <t>ケイヒ</t>
    </rPh>
    <rPh sb="2" eb="4">
      <t>ロウジン</t>
    </rPh>
    <phoneticPr fontId="4"/>
  </si>
  <si>
    <t>老人福祉センター</t>
    <rPh sb="0" eb="2">
      <t>ロウジン</t>
    </rPh>
    <rPh sb="2" eb="4">
      <t>フクシ</t>
    </rPh>
    <phoneticPr fontId="4"/>
  </si>
  <si>
    <t>合　　　　　計</t>
    <rPh sb="0" eb="1">
      <t>ゴウ</t>
    </rPh>
    <rPh sb="6" eb="7">
      <t>ケイ</t>
    </rPh>
    <phoneticPr fontId="4"/>
  </si>
  <si>
    <t>施設定員について、上段は入所定員、下段は通所定員を表している。</t>
    <rPh sb="0" eb="2">
      <t>シセツ</t>
    </rPh>
    <rPh sb="2" eb="4">
      <t>テイイン</t>
    </rPh>
    <rPh sb="9" eb="11">
      <t>ジョウダン</t>
    </rPh>
    <rPh sb="12" eb="14">
      <t>ニュウショ</t>
    </rPh>
    <rPh sb="14" eb="16">
      <t>テイイン</t>
    </rPh>
    <rPh sb="17" eb="19">
      <t>カダン</t>
    </rPh>
    <rPh sb="20" eb="21">
      <t>ツウ</t>
    </rPh>
    <rPh sb="21" eb="22">
      <t>ショ</t>
    </rPh>
    <rPh sb="22" eb="24">
      <t>テイイン</t>
    </rPh>
    <rPh sb="25" eb="26">
      <t>アラワ</t>
    </rPh>
    <phoneticPr fontId="3"/>
  </si>
  <si>
    <t>(1)</t>
  </si>
  <si>
    <t>(2)</t>
  </si>
  <si>
    <t>(6)</t>
  </si>
  <si>
    <t>(7)</t>
  </si>
  <si>
    <t>(8)</t>
  </si>
  <si>
    <t>(9)</t>
  </si>
  <si>
    <t>(10)</t>
  </si>
  <si>
    <t>(11)</t>
  </si>
  <si>
    <t>(12)</t>
  </si>
  <si>
    <t>(13)</t>
  </si>
  <si>
    <t>確認欄</t>
    <rPh sb="0" eb="2">
      <t>カクニン</t>
    </rPh>
    <rPh sb="2" eb="3">
      <t>ラン</t>
    </rPh>
    <phoneticPr fontId="3"/>
  </si>
  <si>
    <t>県こどもみらい課</t>
  </si>
  <si>
    <t>確認依頼先</t>
    <rPh sb="0" eb="2">
      <t>カクニン</t>
    </rPh>
    <rPh sb="2" eb="5">
      <t>イライサキ</t>
    </rPh>
    <phoneticPr fontId="3"/>
  </si>
  <si>
    <t>県障害福祉課</t>
  </si>
  <si>
    <t>県健康福祉政策課</t>
  </si>
  <si>
    <t>県高齢福祉保険課</t>
  </si>
  <si>
    <t>平川市</t>
  </si>
  <si>
    <t>黒石市北美町一丁目65-1</t>
    <rPh sb="0" eb="3">
      <t>クロイシシ</t>
    </rPh>
    <phoneticPr fontId="3"/>
  </si>
  <si>
    <t>県がん・生活習慣病対策課</t>
  </si>
  <si>
    <t>県医療薬務課</t>
  </si>
  <si>
    <t>034-0001</t>
    <phoneticPr fontId="3"/>
  </si>
  <si>
    <t>035-0073</t>
    <phoneticPr fontId="3"/>
  </si>
  <si>
    <t>青森県健康福祉関係施設名簿</t>
    <rPh sb="0" eb="3">
      <t>アオモリケン</t>
    </rPh>
    <rPh sb="3" eb="5">
      <t>ケンコウ</t>
    </rPh>
    <rPh sb="5" eb="7">
      <t>フクシ</t>
    </rPh>
    <rPh sb="7" eb="9">
      <t>カンケイ</t>
    </rPh>
    <rPh sb="9" eb="11">
      <t>シセツ</t>
    </rPh>
    <rPh sb="11" eb="13">
      <t>メイボ</t>
    </rPh>
    <phoneticPr fontId="4"/>
  </si>
  <si>
    <t>１</t>
    <phoneticPr fontId="4"/>
  </si>
  <si>
    <t>３</t>
    <phoneticPr fontId="4"/>
  </si>
  <si>
    <t>５</t>
    <phoneticPr fontId="4"/>
  </si>
  <si>
    <t>11</t>
    <phoneticPr fontId="4"/>
  </si>
  <si>
    <t>２</t>
    <phoneticPr fontId="4"/>
  </si>
  <si>
    <t>４</t>
    <phoneticPr fontId="4"/>
  </si>
  <si>
    <t>６</t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</si>
  <si>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</si>
  <si>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７</t>
    <phoneticPr fontId="4"/>
  </si>
  <si>
    <t>８</t>
    <phoneticPr fontId="4"/>
  </si>
  <si>
    <t>９</t>
    <phoneticPr fontId="3"/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</si>
  <si>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</si>
  <si>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</si>
  <si>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</si>
  <si>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</si>
  <si>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</si>
  <si>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</si>
  <si>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</si>
  <si>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</si>
  <si>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</si>
  <si>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</si>
  <si>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</si>
  <si>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</si>
  <si>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</si>
  <si>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</si>
  <si>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藤聖母園（ﾌｼﾞｾｲﾎﾞｴﾝ）</t>
    <phoneticPr fontId="4"/>
  </si>
  <si>
    <t>青森県共同募金会（ｱｵﾓﾘｹﾝｷｮｳﾄﾞｳﾎﾞｷﾝｶｲ)</t>
    <rPh sb="3" eb="5">
      <t>キョウドウ</t>
    </rPh>
    <rPh sb="5" eb="7">
      <t>ボキン</t>
    </rPh>
    <rPh sb="7" eb="8">
      <t>カイ</t>
    </rPh>
    <phoneticPr fontId="4"/>
  </si>
  <si>
    <t>心友会(ｼﾝﾕｳｶｲ)</t>
    <phoneticPr fontId="3"/>
  </si>
  <si>
    <t>ほほえみ(ﾎﾎｴﾐ)</t>
    <phoneticPr fontId="3"/>
  </si>
  <si>
    <t>津軽やわらぎ(ﾂｶﾞﾙﾔﾜﾗｷﾞ)</t>
    <rPh sb="0" eb="2">
      <t>ツガル</t>
    </rPh>
    <phoneticPr fontId="4"/>
  </si>
  <si>
    <t>護心会(ｺﾞｼﾝｶｲ)</t>
    <phoneticPr fontId="3"/>
  </si>
  <si>
    <t>つがる市社会福祉協議会(ﾂｶﾞﾙｼｼｬｶｲﾌｸｼｷｮｳｷﾞｶｲ)</t>
    <rPh sb="3" eb="4">
      <t>シ</t>
    </rPh>
    <phoneticPr fontId="4"/>
  </si>
  <si>
    <t>潮音会(ﾁｮｳｵﾝｶｲ)</t>
    <phoneticPr fontId="3"/>
  </si>
  <si>
    <t>富峰会(ﾌﾎｳｶｲ)</t>
    <phoneticPr fontId="3"/>
  </si>
  <si>
    <t>睦実会(ﾑﾂﾐｶｲ)</t>
    <phoneticPr fontId="3"/>
  </si>
  <si>
    <t>緑会(ﾐﾄﾞﾘｶｲ)</t>
    <phoneticPr fontId="3"/>
  </si>
  <si>
    <t>印光会(ｲﾝｺｳｶｲ)</t>
    <phoneticPr fontId="3"/>
  </si>
  <si>
    <t>豊稲会(ﾎｳﾄｳｶｲ)</t>
    <phoneticPr fontId="3"/>
  </si>
  <si>
    <t>むつ市社会福祉協議会(ﾑﾂｼｼｬｶｲﾌｸｼｷｮｳｷﾞｶｲ)</t>
    <phoneticPr fontId="4"/>
  </si>
  <si>
    <t>青森社会福祉振興団(ｱｵﾓﾘｼｬｶｲﾌｸｼｼﾝｺｳﾀﾞﾝ)</t>
    <phoneticPr fontId="4"/>
  </si>
  <si>
    <t>はまなす福祉会(ﾊﾏﾅｽﾌｸｼｶｲ)</t>
    <rPh sb="4" eb="7">
      <t>フクシカイ</t>
    </rPh>
    <phoneticPr fontId="4"/>
  </si>
  <si>
    <t>みちのく福祉会(ﾐﾁﾉｸﾌｸｼｶｲ)</t>
    <rPh sb="4" eb="6">
      <t>フクシ</t>
    </rPh>
    <rPh sb="6" eb="7">
      <t>カイ</t>
    </rPh>
    <phoneticPr fontId="4"/>
  </si>
  <si>
    <t>光仁会(ｺｳｼﾞﾝｶｲ)</t>
    <phoneticPr fontId="3"/>
  </si>
  <si>
    <t>むつ中央福祉会(ﾑﾂﾁｭｳｵｳﾌｸｼｶｲ)</t>
    <rPh sb="2" eb="4">
      <t>チュウオウ</t>
    </rPh>
    <rPh sb="4" eb="6">
      <t>フクシ</t>
    </rPh>
    <rPh sb="6" eb="7">
      <t>カイ</t>
    </rPh>
    <phoneticPr fontId="4"/>
  </si>
  <si>
    <t>桜木会(ｻｸﾗｷﾞｶｲ)</t>
    <phoneticPr fontId="3"/>
  </si>
  <si>
    <t>明和会(ﾒｲﾜｶｲ)</t>
    <phoneticPr fontId="3"/>
  </si>
  <si>
    <t>八千代会(ﾔﾁﾖｶｲ)</t>
    <phoneticPr fontId="3"/>
  </si>
  <si>
    <t>心光会(ｼﾝｺｳｶｲ)</t>
    <phoneticPr fontId="3"/>
  </si>
  <si>
    <t>三恵会(ｻﾝｹｲｶｲ)</t>
    <phoneticPr fontId="3"/>
  </si>
  <si>
    <t>ひばの実会(ﾋﾊﾞﾉﾐｶｲ)</t>
    <phoneticPr fontId="3"/>
  </si>
  <si>
    <t>たいよう福祉会(ﾀｲﾖｳﾌｸｼｶｲ)</t>
    <rPh sb="4" eb="6">
      <t>フクシ</t>
    </rPh>
    <rPh sb="6" eb="7">
      <t>カイ</t>
    </rPh>
    <phoneticPr fontId="4"/>
  </si>
  <si>
    <t>三沢市社会福祉協議会(ﾐｻﾜｼｼｬｶｲﾌｸｼｷｮｳｷﾞｶｲ)</t>
    <phoneticPr fontId="4"/>
  </si>
  <si>
    <t>ひまわり乳児院(ﾋﾏﾜﾘﾆｭｳｼﾞｲﾝ)</t>
    <rPh sb="4" eb="7">
      <t>ニュウジイン</t>
    </rPh>
    <phoneticPr fontId="4"/>
  </si>
  <si>
    <t>大津福祉会(ｵｵﾂﾌｸｼｶｲ)</t>
    <rPh sb="0" eb="2">
      <t>オオツ</t>
    </rPh>
    <rPh sb="2" eb="4">
      <t>フクシ</t>
    </rPh>
    <rPh sb="4" eb="5">
      <t>カイ</t>
    </rPh>
    <phoneticPr fontId="4"/>
  </si>
  <si>
    <t>友愛会(ﾕｳｱｲｶｲ)</t>
    <phoneticPr fontId="3"/>
  </si>
  <si>
    <t>十和田市社会福祉協議会(ﾄﾜﾀﾞｼｼｬｶｲﾌｸｼｷｮｳｷﾞｶｲ)</t>
    <phoneticPr fontId="4"/>
  </si>
  <si>
    <t>豊ヶ岡保育会(ﾄﾖｶﾞｵｶﾎｲｸｶｲ)</t>
    <phoneticPr fontId="4"/>
  </si>
  <si>
    <t>純心会(ｼﾞｭﾝｼﾝｶｲ)</t>
    <phoneticPr fontId="3"/>
  </si>
  <si>
    <t>三徳会(ｻﾝﾄｸｶｲ)</t>
    <phoneticPr fontId="3"/>
  </si>
  <si>
    <t>健佑会(ｹﾝﾕｳｶｲ)</t>
    <phoneticPr fontId="3"/>
  </si>
  <si>
    <t>誓心会(ｾｲｼﾝｶｲ)</t>
    <phoneticPr fontId="3"/>
  </si>
  <si>
    <t>恩和会(ｵﾝﾜｶｲ)</t>
    <phoneticPr fontId="3"/>
  </si>
  <si>
    <t>義乃会(ﾖｼﾉｶｲ)</t>
    <phoneticPr fontId="3"/>
  </si>
  <si>
    <t>恵仁会(ｹｲｼﾞﾝｶｲ)</t>
    <phoneticPr fontId="3"/>
  </si>
  <si>
    <t>八甲田会(ﾊｯｺｳﾀﾞﾝｶｲ)</t>
    <rPh sb="0" eb="3">
      <t>ハッコウダ</t>
    </rPh>
    <rPh sb="3" eb="4">
      <t>カイ</t>
    </rPh>
    <phoneticPr fontId="4"/>
  </si>
  <si>
    <t>十和田湖会(ﾄﾜﾀﾞｺｶｲ)</t>
    <phoneticPr fontId="3"/>
  </si>
  <si>
    <t>さつき会(ｻﾂｷｶｲ)</t>
    <rPh sb="3" eb="4">
      <t>カイ</t>
    </rPh>
    <phoneticPr fontId="4"/>
  </si>
  <si>
    <t>生きがい十和田(ｲｷｶﾞｲﾄﾜﾀﾞ)</t>
    <rPh sb="0" eb="1">
      <t>イ</t>
    </rPh>
    <rPh sb="4" eb="7">
      <t>トワダ</t>
    </rPh>
    <phoneticPr fontId="4"/>
  </si>
  <si>
    <t>開成会(ｶｲｾｲｶｲ)</t>
    <rPh sb="0" eb="2">
      <t>カイセイ</t>
    </rPh>
    <rPh sb="2" eb="3">
      <t>カイ</t>
    </rPh>
    <phoneticPr fontId="3"/>
  </si>
  <si>
    <t>心輝会(ｼﾝｷｶｲ)</t>
    <rPh sb="0" eb="1">
      <t>ココロ</t>
    </rPh>
    <rPh sb="1" eb="2">
      <t>カガヤキ</t>
    </rPh>
    <rPh sb="2" eb="3">
      <t>カイ</t>
    </rPh>
    <phoneticPr fontId="3"/>
  </si>
  <si>
    <t>三好厚生会(ﾐﾖｼｺｳｾｲｶｲ)</t>
    <phoneticPr fontId="3"/>
  </si>
  <si>
    <t>若葉会(ﾜｶﾊﾞｶｲ)</t>
    <phoneticPr fontId="3"/>
  </si>
  <si>
    <t>菉桴会(ﾘｮｸﾌｳｶｲ)</t>
    <phoneticPr fontId="4"/>
  </si>
  <si>
    <t>五所川原市社会福祉協議会(ｺﾞｼｮｶﾞﾜﾗｼｼｬｶｲﾌｸｼｷｮｳｷﾞｶｲ)</t>
    <phoneticPr fontId="4"/>
  </si>
  <si>
    <t>叶福祉会(ｶﾉｳﾌｸｼｶｲ)</t>
    <phoneticPr fontId="3"/>
  </si>
  <si>
    <t>あしの会(ｱｼﾉｶｲ)</t>
    <phoneticPr fontId="3"/>
  </si>
  <si>
    <t>智巧会(ﾁｺｳｶｲ)</t>
    <rPh sb="0" eb="1">
      <t>チ</t>
    </rPh>
    <rPh sb="1" eb="2">
      <t>コウ</t>
    </rPh>
    <rPh sb="2" eb="3">
      <t>カイ</t>
    </rPh>
    <phoneticPr fontId="3"/>
  </si>
  <si>
    <t>白生会(ﾊｸｾｲｶｲ)</t>
    <phoneticPr fontId="3"/>
  </si>
  <si>
    <t>和晃会(ﾜｺｳｶｲ)</t>
    <phoneticPr fontId="3"/>
  </si>
  <si>
    <t>勲功会(ｸﾝｺｳｶｲ)</t>
    <phoneticPr fontId="4"/>
  </si>
  <si>
    <t>若菜会(ﾜｶﾅｶｲ)</t>
    <phoneticPr fontId="3"/>
  </si>
  <si>
    <t>飯詰福祉会(ｲｲﾂﾞﾒﾌｸｼｶｲ)</t>
    <phoneticPr fontId="3"/>
  </si>
  <si>
    <t>愛生会(ｱｲｾｲｶｲ)</t>
    <phoneticPr fontId="3"/>
  </si>
  <si>
    <t>さかえ会(ｻｶｴｶｲ)</t>
    <phoneticPr fontId="3"/>
  </si>
  <si>
    <t>一真会(ｲｯｼﾝｶｲ)</t>
    <phoneticPr fontId="3"/>
  </si>
  <si>
    <t>厚志会(ｺｳｼｶｲ)</t>
    <phoneticPr fontId="3"/>
  </si>
  <si>
    <t>梅沢厚生会(ｳﾒｻﾞﾜｺｳｾｲｶｲ)</t>
    <phoneticPr fontId="3"/>
  </si>
  <si>
    <t>松島中央厚生会(ﾏﾂｼﾏﾁｭｵｳｺｳｾｲｶｲ)</t>
    <rPh sb="4" eb="6">
      <t>コウセイ</t>
    </rPh>
    <rPh sb="6" eb="7">
      <t>カイ</t>
    </rPh>
    <phoneticPr fontId="4"/>
  </si>
  <si>
    <t>中川双葉会(ﾅｶｶﾞﾜﾌﾀﾊﾞｶｲ)</t>
    <phoneticPr fontId="3"/>
  </si>
  <si>
    <t>七和福祉会(ﾅﾅﾜﾌｸｼｶｲ)</t>
    <phoneticPr fontId="3"/>
  </si>
  <si>
    <t>竹実会(ﾀｹﾐｶｲ)</t>
    <phoneticPr fontId="3"/>
  </si>
  <si>
    <t>黒石若葉会(ｸﾛｲｼﾜｶﾊﾞｶｲ)</t>
    <phoneticPr fontId="3"/>
  </si>
  <si>
    <t>東保会(ﾄｳﾎｶｲ)</t>
    <phoneticPr fontId="3"/>
  </si>
  <si>
    <t>保善会(ﾎｾﾞﾝｶｲ)</t>
    <phoneticPr fontId="3"/>
  </si>
  <si>
    <t>あけぼの会(ｱｹﾎﾞﾉｶｲ)</t>
    <phoneticPr fontId="3"/>
  </si>
  <si>
    <t>五倫会(ｺﾞﾘﾝｶｲ)</t>
    <phoneticPr fontId="3"/>
  </si>
  <si>
    <t>報徳会(ﾎｳﾄｸｶｲ)</t>
    <phoneticPr fontId="3"/>
  </si>
  <si>
    <t>恵寿福祉会(ｹｲｼﾞｭﾌｸｼｶｲ)</t>
    <phoneticPr fontId="3"/>
  </si>
  <si>
    <t>みやぎ会(ﾐﾔｷﾞｶｲ)</t>
    <phoneticPr fontId="3"/>
  </si>
  <si>
    <t>照輝会(ｼｮｳｷｶｲ)</t>
    <phoneticPr fontId="3"/>
  </si>
  <si>
    <t>至誠会(ｼｾｲｶｲ)</t>
    <phoneticPr fontId="3"/>
  </si>
  <si>
    <t>楽晴会(ﾗｸｾｲｶｲ)</t>
    <phoneticPr fontId="3"/>
  </si>
  <si>
    <t>青森県玉葉会(ｱｵﾓﾘｹﾝｷﾞｮｸﾖｳｶｲ)</t>
    <phoneticPr fontId="4"/>
  </si>
  <si>
    <t>宏仁会(ｺｳｼﾞﾝｶｲ)</t>
    <phoneticPr fontId="3"/>
  </si>
  <si>
    <t>わとなーる(ﾜﾄﾅｰﾙ)</t>
    <phoneticPr fontId="4"/>
  </si>
  <si>
    <t>天寿園会(ﾃﾝｼﾞｭｴﾝｶｲ）</t>
    <phoneticPr fontId="3"/>
  </si>
  <si>
    <t>ファミリー(ﾌｧﾐﾘｰ)</t>
    <phoneticPr fontId="3"/>
  </si>
  <si>
    <t>外ヶ浜町社会福祉協議会(ｿﾄｶﾞﾊﾏﾏﾁｼｬｶｲﾌｸｼｷｮｳｷﾞｶｲ)</t>
    <rPh sb="0" eb="1">
      <t>ガイ</t>
    </rPh>
    <rPh sb="2" eb="3">
      <t>ハマ</t>
    </rPh>
    <rPh sb="3" eb="4">
      <t>マチ</t>
    </rPh>
    <phoneticPr fontId="4"/>
  </si>
  <si>
    <t>今別町社会福祉協議会(ｲﾏﾍﾞﾂﾏﾁｼｬｶｲﾌｸｼｷｮｳｷﾞｶｲ)</t>
  </si>
  <si>
    <t>蓬田村社会福祉協議会(ﾖﾓﾁﾞﾀﾞﾑﾗｼｬｶｲﾌｸｼｷｮｳｷﾞｶｲ)</t>
  </si>
  <si>
    <t>鯵ヶ沢町社会福祉協議会(ｱｼﾞｶﾞｻﾜﾏﾁｼｬｶｲﾌｸｼｷｮｳｷﾞｶｲ)</t>
  </si>
  <si>
    <t>深浦町社会福祉協議会(ﾌｶｳﾗﾏﾁｼｬｶｲﾌｸｼｷｮｳｷﾞｶｲ)</t>
  </si>
  <si>
    <t>西目屋村社会福祉協議会(ﾆｼﾒﾔﾑﾗｼｬｶｲﾌｸｼｷｮｳｷﾞｶｲ)</t>
  </si>
  <si>
    <t>藤崎町社会福祉協議会(ﾌｼﾞｻｷﾏﾁｼｬｶｲﾌｸｼｷｮｳｷﾞｶｲ)</t>
  </si>
  <si>
    <t>大鰐町社会福祉協議会(ｵｵﾜﾆﾏﾁｼｬｶｲﾌｸｼｷｮｳｷﾞｶｲ)</t>
  </si>
  <si>
    <t>田舎館村社会福祉協議会(ｲﾅｶﾀﾞﾃﾑﾗｼｬｶｲﾌｸｼｷｮｳｷﾞｶｲ)</t>
  </si>
  <si>
    <t>中泊町社会福祉協議会(ﾅｶﾄﾞﾏﾘﾏﾁｼｬｶｲﾌｸｼｷｮｳｷﾞｶｲ)</t>
    <rPh sb="1" eb="2">
      <t>ト</t>
    </rPh>
    <phoneticPr fontId="4"/>
  </si>
  <si>
    <t>鶴田町社会福祉協議会(ﾂﾙﾀﾏﾁｼｬｶｲﾌｸｼｷｮｳｷﾞｶｲ)</t>
  </si>
  <si>
    <t>野辺地町社会福祉協議会(ﾉﾍｼﾞﾏﾁｼｬｶｲﾌｸｼｷｮｳｷﾞｶｲ)</t>
  </si>
  <si>
    <t>七戸町社会福祉協議会(ｼﾁﾉﾍﾏﾁｼｬｶｲﾌｸｼｷｮｳｷﾞｶｲ)</t>
  </si>
  <si>
    <t>六戸町社会福祉協議会(ﾛｸﾉﾍﾏﾁｼｬｶｲﾌｸｼｷｮｳｷﾞｶｲ)</t>
  </si>
  <si>
    <t>横浜町社会福祉協議会(ﾖｺﾊﾏﾏﾁｼｬｶｲﾌｸｼｷｮｳｷﾞｶｲ)</t>
  </si>
  <si>
    <t>東北町社会福祉協議会(ﾄｳﾎｸﾏﾁｼｬｶｲﾌｸｼｷｮｳｷﾞｶｲ)</t>
  </si>
  <si>
    <t>六ヶ所村社会福祉協議会(ﾛｯｶｼｮﾑﾗｼｬｶｲﾌｸｼｷｮｳｷﾞｶｲ)</t>
  </si>
  <si>
    <t>おいらせ町社会福祉協議会(ｵｲﾗｾﾁｮｳｼｬｶｲﾌｸｼｷｮｳｷﾞｶｲ)</t>
  </si>
  <si>
    <t>大間町社会福祉協議会(ｵｵﾏﾏﾁｼｬｶｲﾌｸｼｷｮｳｷﾞｶｲ)</t>
  </si>
  <si>
    <t>東通村社会福祉協議会(ﾋｶﾞｼﾄﾞｵﾘﾑﾗｼｬｶｲﾌｸｼｷｮｳｷﾞｶｲ)</t>
  </si>
  <si>
    <t>風間浦村社会福祉協議会(ｶｻﾞﾏｳﾗﾑﾗｼｬｶｲﾌｸｼｷｮｳｷﾞｶｲ)</t>
  </si>
  <si>
    <t>佐井村社会福祉協議会(ｻｲﾑﾗｼｬｶｲﾌｸｼｷｮｳｷﾞｶｲ)</t>
  </si>
  <si>
    <t>三戸町社会福祉協議会(ｻﾝﾉﾍﾏﾁｼｬｶｲﾌｸｼｷｮｳｷﾞｶｲ)</t>
  </si>
  <si>
    <t>五戸町社会福祉協議会(ｺﾞﾉﾍﾏﾁｼｬｶｲﾌｸｼｷｮｳｷﾞｶｲ)</t>
    <rPh sb="5" eb="7">
      <t>フクシ</t>
    </rPh>
    <phoneticPr fontId="4"/>
  </si>
  <si>
    <t>田子町社会福祉協議会(ﾀｯｺﾏﾁｼｬｶｲﾌｸｼｷｮｳｷﾞｶｲ)</t>
  </si>
  <si>
    <t>南部町社会福祉協議会(ﾅﾝﾌﾞﾁｮｳｼｬｶｲﾌｸｼｷｮｳｷﾞｶｲ)</t>
  </si>
  <si>
    <t>階上町社会福祉協議会(ﾊｼｶﾐﾁｮｳｼｬｶｲﾌｸｼｷｮｳｷﾞｶｲ)</t>
  </si>
  <si>
    <t>新郷村社会福祉協議会(ｼﾝｺﾞｳﾑﾗｼｬｶｲﾌｸｼｷｮｳｷﾞｶｲ)</t>
  </si>
  <si>
    <t>青森県社会福祉協議会（ｱｵﾓﾘｹﾝｼｬｶｲﾌｸｼｷｮｳｷﾞｶｲ)</t>
    <phoneticPr fontId="3"/>
  </si>
  <si>
    <t>平内町社会福祉協議会(ﾋﾗﾅｲﾏﾁｼｬｶｲﾌｸｼｷｮｳｷﾞｶｲ)</t>
    <phoneticPr fontId="3"/>
  </si>
  <si>
    <t>黒石市社会福祉協議会(ｸﾛｲｼｼｼｬｶｲﾌｸｼｷｮｳｷﾞｶｲ)</t>
    <phoneticPr fontId="3"/>
  </si>
  <si>
    <t>青森県すこやか福祉事業団(ｱｵﾓﾘｹﾝｽｺﾔｶﾌｸｼｼﾞｷﾞｮｳﾀﾞﾝ)</t>
    <rPh sb="7" eb="9">
      <t>フクシ</t>
    </rPh>
    <rPh sb="9" eb="12">
      <t>ジギョウダン</t>
    </rPh>
    <phoneticPr fontId="4"/>
  </si>
  <si>
    <t>サポートセンター虹(ｻﾎﾟｰﾄｾﾝﾜｰﾆｼﾞ)</t>
    <rPh sb="8" eb="9">
      <t>ニジ</t>
    </rPh>
    <phoneticPr fontId="4"/>
  </si>
  <si>
    <t>内潟療護園(ｳﾁｶﾞﾀﾘｮｳｺﾞｴﾝ)</t>
    <rPh sb="0" eb="2">
      <t>ウチガタ</t>
    </rPh>
    <rPh sb="2" eb="4">
      <t>リョウゴ</t>
    </rPh>
    <rPh sb="4" eb="5">
      <t>エン</t>
    </rPh>
    <phoneticPr fontId="4"/>
  </si>
  <si>
    <t>互支会(ｺﾞｼｶｲ)</t>
    <rPh sb="0" eb="1">
      <t>タガ</t>
    </rPh>
    <rPh sb="1" eb="2">
      <t>ササ</t>
    </rPh>
    <rPh sb="2" eb="3">
      <t>カイ</t>
    </rPh>
    <phoneticPr fontId="4"/>
  </si>
  <si>
    <t>生活・文化研究所(ｾｲｶﾂ･ﾌﾞﾝｶｹﾝｷｭｳｼﾞｮ)</t>
    <rPh sb="0" eb="2">
      <t>セイカツ</t>
    </rPh>
    <rPh sb="3" eb="5">
      <t>ブンカ</t>
    </rPh>
    <rPh sb="5" eb="8">
      <t>ケンキュウジョ</t>
    </rPh>
    <phoneticPr fontId="4"/>
  </si>
  <si>
    <t>峰寿会(ﾎｳｼﾞｭｶｲ)</t>
    <phoneticPr fontId="3"/>
  </si>
  <si>
    <t>さくら会(ｻｸﾗｶｲ)</t>
    <phoneticPr fontId="3"/>
  </si>
  <si>
    <t>福祉の里(ﾌｸｼﾉｻﾄ)</t>
    <phoneticPr fontId="3"/>
  </si>
  <si>
    <t>柏友会(ﾊｸﾕｳｶｲ)</t>
    <phoneticPr fontId="3"/>
  </si>
  <si>
    <t>緑風会(ﾘｮｸﾌｳｶｲ)</t>
    <phoneticPr fontId="3"/>
  </si>
  <si>
    <t>あじさい会(ｱｼﾞｻｲｶｲ)</t>
    <phoneticPr fontId="3"/>
  </si>
  <si>
    <t>双樹苑(ｿｳｼﾞｭｴﾝ)</t>
    <rPh sb="0" eb="1">
      <t>ソウ</t>
    </rPh>
    <rPh sb="1" eb="2">
      <t>ジュ</t>
    </rPh>
    <rPh sb="2" eb="3">
      <t>エン</t>
    </rPh>
    <phoneticPr fontId="4"/>
  </si>
  <si>
    <t>つくし会(ﾂｸｼｶｲ)</t>
    <phoneticPr fontId="3"/>
  </si>
  <si>
    <t>音羽会(ｵﾄﾜｶｲ)</t>
    <phoneticPr fontId="3"/>
  </si>
  <si>
    <t>はくしん会(ﾊｸｼﾝｶｲ)</t>
    <phoneticPr fontId="3"/>
  </si>
  <si>
    <t>治省会(ﾁｾｲｶｲ)</t>
    <rPh sb="0" eb="1">
      <t>チ</t>
    </rPh>
    <rPh sb="1" eb="2">
      <t>セイ</t>
    </rPh>
    <rPh sb="2" eb="3">
      <t>カイ</t>
    </rPh>
    <phoneticPr fontId="4"/>
  </si>
  <si>
    <t>奥津軽会(ｵｸﾂｶﾞﾙｶｲ)</t>
    <phoneticPr fontId="3"/>
  </si>
  <si>
    <t>向明会(ｺｳﾒｲｶｲ)</t>
    <phoneticPr fontId="3"/>
  </si>
  <si>
    <t>鶴松会(ｶｸｼｮｳｶｲ)</t>
    <phoneticPr fontId="3"/>
  </si>
  <si>
    <t>桂久会(ｹｲｷｭｳｶｲ)</t>
    <phoneticPr fontId="3"/>
  </si>
  <si>
    <t>愛の園(ｱｲﾉｿﾉ)</t>
    <phoneticPr fontId="3"/>
  </si>
  <si>
    <t>美土里会(ﾐﾄﾞﾘｶｲ)</t>
    <phoneticPr fontId="3"/>
  </si>
  <si>
    <t>七戸福祉会(ｼﾁﾉﾍﾌｸｼｶｲ)</t>
    <phoneticPr fontId="3"/>
  </si>
  <si>
    <t>メ―プル(ﾒｰﾌﾟﾙ)</t>
    <phoneticPr fontId="3"/>
  </si>
  <si>
    <t>もみじ会(ﾓﾐｼﾞｶｲ)</t>
    <phoneticPr fontId="3"/>
  </si>
  <si>
    <t>快適福祉協会(ｶｲﾃｷﾌｸｼｷｮｳｶｲ)</t>
    <phoneticPr fontId="4"/>
  </si>
  <si>
    <t>貴望会(ｷﾎﾞｳｶｲ)</t>
    <phoneticPr fontId="3"/>
  </si>
  <si>
    <t>和森会(ﾜｼﾝｶｲ)</t>
    <phoneticPr fontId="3"/>
  </si>
  <si>
    <t>松緑福祉会(ｼｮｳﾘｮｸﾌｸｼｶｲ)</t>
    <phoneticPr fontId="3"/>
  </si>
  <si>
    <t>延寿福祉会(ｴﾝｼﾞｭﾌｸｼｶｲ)</t>
    <phoneticPr fontId="3"/>
  </si>
  <si>
    <t>奥入瀬会(ｵｲﾗｾｶｲ)</t>
    <rPh sb="1" eb="2">
      <t>ニュウ</t>
    </rPh>
    <phoneticPr fontId="4"/>
  </si>
  <si>
    <t>誠友会(ｾｲﾕｳｶｲ)</t>
    <phoneticPr fontId="3"/>
  </si>
  <si>
    <t>恵心会(ｹｲｼﾝｶｲ)</t>
    <phoneticPr fontId="3"/>
  </si>
  <si>
    <t>素心の会(ｿｼﾝﾉｶｲ)</t>
    <rPh sb="0" eb="1">
      <t>ソ</t>
    </rPh>
    <rPh sb="1" eb="2">
      <t>シン</t>
    </rPh>
    <rPh sb="3" eb="4">
      <t>カイ</t>
    </rPh>
    <phoneticPr fontId="3"/>
  </si>
  <si>
    <t>恵生会(ｹｲｾｲｶｲ)</t>
    <phoneticPr fontId="3"/>
  </si>
  <si>
    <t>長老会(ﾁｮｳﾛｳｶｲ)</t>
    <phoneticPr fontId="3"/>
  </si>
  <si>
    <t>水鏡会(ｽｲｷｮｳｶｲ)</t>
    <phoneticPr fontId="3"/>
  </si>
  <si>
    <t>福生会(ﾌｸｾｲｶｲ)</t>
    <rPh sb="0" eb="1">
      <t>フク</t>
    </rPh>
    <rPh sb="1" eb="2">
      <t>ナマ</t>
    </rPh>
    <rPh sb="2" eb="3">
      <t>カイ</t>
    </rPh>
    <phoneticPr fontId="3"/>
  </si>
  <si>
    <t>徳望会(ﾄｸﾎﾞｳｶｲ)</t>
    <phoneticPr fontId="3"/>
  </si>
  <si>
    <t>緑鴎会(ﾘｮｸｵｳｶｲ)</t>
    <phoneticPr fontId="3"/>
  </si>
  <si>
    <t>桐栄会(ﾄｳｴｲｶｲ)</t>
    <phoneticPr fontId="3"/>
  </si>
  <si>
    <t>つがる三和会(ﾂｶﾞﾙｻﾝﾜｶｲ)</t>
    <phoneticPr fontId="4"/>
  </si>
  <si>
    <t>弘友会(ｺｳﾕｳｶｲ)</t>
    <phoneticPr fontId="3"/>
  </si>
  <si>
    <t>三笠苑(ﾐｶｻｴﾝ)</t>
    <phoneticPr fontId="3"/>
  </si>
  <si>
    <t>同伸会(ﾄﾞｳｼﾝｶｲ)</t>
    <phoneticPr fontId="3"/>
  </si>
  <si>
    <t>秋葉会(ｱｷﾊﾞｶｲ)</t>
    <phoneticPr fontId="3"/>
  </si>
  <si>
    <t>すみれ会(ｽﾐﾚｶｲ)</t>
    <phoneticPr fontId="3"/>
  </si>
  <si>
    <t>拓心会(ﾀｸｼﾝｶｲ)</t>
    <phoneticPr fontId="3"/>
  </si>
  <si>
    <t>国吉福祉会(ｸﾆﾖｼﾌｸｼｶｲ)</t>
    <phoneticPr fontId="3"/>
  </si>
  <si>
    <t>伸栄会(ｼﾝｴｲｶｲ)</t>
    <phoneticPr fontId="3"/>
  </si>
  <si>
    <t>松栄会(ｼｮｳｴｲｶｲ)</t>
    <phoneticPr fontId="3"/>
  </si>
  <si>
    <t>つくし会(ﾂｸｼｶｲ)</t>
    <phoneticPr fontId="3"/>
  </si>
  <si>
    <t>幸成会(ｺｳｾｲｶｲ)</t>
    <phoneticPr fontId="3"/>
  </si>
  <si>
    <t>あおもり愛育会(ｱｵﾓﾘｱｲｲｸｶｲ)</t>
    <rPh sb="4" eb="6">
      <t>アイイク</t>
    </rPh>
    <rPh sb="6" eb="7">
      <t>カイ</t>
    </rPh>
    <phoneticPr fontId="3"/>
  </si>
  <si>
    <t>北心会(ﾎｸｼﾝｶｲ)</t>
    <phoneticPr fontId="3"/>
  </si>
  <si>
    <t>鳳嗚会(ﾎｳﾒｲｶｲ)</t>
    <phoneticPr fontId="3"/>
  </si>
  <si>
    <t>日の出会(ﾋﾉﾃﾞｶｲ)</t>
    <phoneticPr fontId="3"/>
  </si>
  <si>
    <t>睦会(ﾑﾂﾐｶｲ)</t>
    <phoneticPr fontId="3"/>
  </si>
  <si>
    <t>和洋会(ﾜﾖｳｶｲ)</t>
    <phoneticPr fontId="3"/>
  </si>
  <si>
    <t>夏泊福祉会(ﾅﾂﾄﾞﾏﾘﾌｸｼｶｲ)</t>
    <phoneticPr fontId="3"/>
  </si>
  <si>
    <t>徳寿福祉会(ﾄｸｼﾞｭﾌｸｼｶｲ)</t>
    <phoneticPr fontId="3"/>
  </si>
  <si>
    <t>三康福祉会(ｻﾝｺｳﾌｸｼｶｲ)</t>
    <phoneticPr fontId="3"/>
  </si>
  <si>
    <t>栄進福祉会(ｴｲｼﾝﾌｸｼｶｲ)</t>
    <phoneticPr fontId="3"/>
  </si>
  <si>
    <t>希誠会(ｷｾｲｶｲ)</t>
    <rPh sb="0" eb="1">
      <t>マレ</t>
    </rPh>
    <rPh sb="1" eb="2">
      <t>マコト</t>
    </rPh>
    <rPh sb="2" eb="3">
      <t>カイ</t>
    </rPh>
    <phoneticPr fontId="4"/>
  </si>
  <si>
    <t>みちのく会(ﾐﾁﾉｸｶｲ)</t>
    <phoneticPr fontId="3"/>
  </si>
  <si>
    <t>愛児福祉会(ｱｲｼﾞﾌｸｼｶｲ)</t>
    <phoneticPr fontId="3"/>
  </si>
  <si>
    <t>みよし福祉会(ﾐﾖｼﾌｸｼｶｲ)</t>
    <phoneticPr fontId="4"/>
  </si>
  <si>
    <t>柳田福祉会(ﾔﾅｷﾞﾀﾞﾌｸｼｶｲ)</t>
    <phoneticPr fontId="3"/>
  </si>
  <si>
    <t>風合瀬福祉会(ｶｿｾﾌｸｼｶｲ)</t>
    <phoneticPr fontId="4"/>
  </si>
  <si>
    <t>北金ヶ沢福祉会(ｷﾀｶﾈｶﾞｻﾜﾌｸｼｶｲ)</t>
    <rPh sb="4" eb="7">
      <t>フクシカイ</t>
    </rPh>
    <phoneticPr fontId="4"/>
  </si>
  <si>
    <t>横磯福祉会(ﾖｺｲｿﾌｸｼｶｲ)</t>
    <phoneticPr fontId="3"/>
  </si>
  <si>
    <t>西浜福祉会(ﾆｼﾊﾏﾌｸｼｶｲ)</t>
    <phoneticPr fontId="3"/>
  </si>
  <si>
    <t>しらかば会(ｼﾗｶﾊﾞｶｲ)</t>
    <phoneticPr fontId="3"/>
  </si>
  <si>
    <t>梅の子会(ｳﾒﾉｺｶｲ)</t>
    <phoneticPr fontId="3"/>
  </si>
  <si>
    <t>いずみ会(ｲｽﾞﾐｶｲ)</t>
    <phoneticPr fontId="4"/>
  </si>
  <si>
    <t>鶴寿会(ｶｸｼﾞｭｶｲ)</t>
    <phoneticPr fontId="3"/>
  </si>
  <si>
    <t>清隆厚生会(ｾｲﾘｭｳｺｳｾｲｶｲ)</t>
    <phoneticPr fontId="3"/>
  </si>
  <si>
    <t>厚生会(ｺｳｾｲｶｲ)</t>
    <phoneticPr fontId="3"/>
  </si>
  <si>
    <t>おさなご(ｵｻﾅｺﾞ)</t>
    <phoneticPr fontId="3"/>
  </si>
  <si>
    <t>七戸美光園(ｼﾁﾉﾍﾋﾞｺｳｴﾝ)</t>
    <phoneticPr fontId="4"/>
  </si>
  <si>
    <t>光塵会(ｺｳｼﾞﾝｶｲ)</t>
    <phoneticPr fontId="3"/>
  </si>
  <si>
    <t>六戸福祉会(ﾛｸﾉﾍﾌｸｼｶｲ)</t>
    <phoneticPr fontId="3"/>
  </si>
  <si>
    <t>光龍会(ｺｳﾘｭｳｶｲ)</t>
    <phoneticPr fontId="3"/>
  </si>
  <si>
    <t>上北福祉会(ｶﾐｷﾀﾌｸｼｶｲ)</t>
    <phoneticPr fontId="3"/>
  </si>
  <si>
    <t>上北拓心会(ｶﾐｷﾀﾀｸｼﾝｶｲ)</t>
    <phoneticPr fontId="3"/>
  </si>
  <si>
    <t>優希会(ﾕｳｷｶｲ)</t>
    <phoneticPr fontId="3"/>
  </si>
  <si>
    <t>東北赤松福祉会(ﾄｳﾎｸｱｶﾏﾂﾌｸｼｶｲ)</t>
    <rPh sb="4" eb="6">
      <t>フクシ</t>
    </rPh>
    <rPh sb="6" eb="7">
      <t>カイ</t>
    </rPh>
    <phoneticPr fontId="4"/>
  </si>
  <si>
    <t>さくら福祉会(ｻｸﾗﾌｸｼｶｲ)</t>
    <phoneticPr fontId="4"/>
  </si>
  <si>
    <t>乙供福祉会(ｵﾂﾄﾓﾌｸｼｶｲ)</t>
    <phoneticPr fontId="3"/>
  </si>
  <si>
    <t>こばと福祉会(ｺﾊﾞﾄﾌｸｼｶｲ)</t>
    <phoneticPr fontId="4"/>
  </si>
  <si>
    <t>甲地福祉会(ｶｯﾁﾌｸｼｶｲ)</t>
    <phoneticPr fontId="3"/>
  </si>
  <si>
    <t>長崎福祉会(ﾅｶﾞｻｷﾌｸｼｶｲ)</t>
    <phoneticPr fontId="3"/>
  </si>
  <si>
    <t>二川目福祉会(ﾌﾀｶﾜﾒﾌｸｼｶｲ)</t>
    <rPh sb="0" eb="1">
      <t>ニ</t>
    </rPh>
    <phoneticPr fontId="4"/>
  </si>
  <si>
    <t>一川目福祉会(ﾋﾄｶﾜﾒﾌｸｼｶｲ)</t>
    <phoneticPr fontId="4"/>
  </si>
  <si>
    <t>深沢福祉会(ﾌｶｻﾞﾜﾌｸｼｶｲ)</t>
    <phoneticPr fontId="3"/>
  </si>
  <si>
    <t>清光会(ｾｲｺｳｶｲ)</t>
    <phoneticPr fontId="3"/>
  </si>
  <si>
    <t>和光会(ﾜｺｳｶｲ)</t>
    <phoneticPr fontId="3"/>
  </si>
  <si>
    <t>木崎野福祉会(ｷｻﾞｷﾉﾌｸｼｶｲ)</t>
    <phoneticPr fontId="4"/>
  </si>
  <si>
    <t>北斗会(ﾎｸﾄｶｲ)</t>
    <phoneticPr fontId="3"/>
  </si>
  <si>
    <t>若駒会(ﾜｶｺﾏｶｲ)</t>
    <rPh sb="0" eb="1">
      <t>ワカ</t>
    </rPh>
    <rPh sb="1" eb="2">
      <t>コマ</t>
    </rPh>
    <rPh sb="2" eb="3">
      <t>カイ</t>
    </rPh>
    <phoneticPr fontId="4"/>
  </si>
  <si>
    <t>友謝会(ﾕｳｼｬｶｲ)</t>
    <rPh sb="0" eb="1">
      <t>トモ</t>
    </rPh>
    <rPh sb="1" eb="2">
      <t>シャ</t>
    </rPh>
    <rPh sb="2" eb="3">
      <t>カイ</t>
    </rPh>
    <phoneticPr fontId="4"/>
  </si>
  <si>
    <t>森の香(ﾓﾘﾉｶ)</t>
    <rPh sb="0" eb="1">
      <t>モリ</t>
    </rPh>
    <rPh sb="2" eb="3">
      <t>カ</t>
    </rPh>
    <phoneticPr fontId="4"/>
  </si>
  <si>
    <t>恵愛福祉会(ｹｲｱｲﾌｸｼｶｲ)</t>
    <phoneticPr fontId="3"/>
  </si>
  <si>
    <t>青幸会(ｾｲｺｳｶｲ)</t>
    <phoneticPr fontId="3"/>
  </si>
  <si>
    <t>慈眼会(ｼﾞｶﾞﾝｶｲ)</t>
    <phoneticPr fontId="3"/>
  </si>
  <si>
    <t>抱茗会(ﾎｳﾒｲｶｲ)</t>
    <phoneticPr fontId="3"/>
  </si>
  <si>
    <t>幸招会(ｺｳｼｮｳｶｲ)</t>
    <phoneticPr fontId="3"/>
  </si>
  <si>
    <t>未萌会(ﾐﾎｳｶｲ)</t>
    <phoneticPr fontId="3"/>
  </si>
  <si>
    <t>清風会(ｾｲﾎｳｶｲ)</t>
    <phoneticPr fontId="3"/>
  </si>
  <si>
    <t>あすなろ会(ｱｽﾅﾛｶｲ)</t>
    <phoneticPr fontId="3"/>
  </si>
  <si>
    <t>大洋会(ﾀｲﾖｳｶｲ)</t>
    <phoneticPr fontId="3"/>
  </si>
  <si>
    <t>無量会(ﾑﾘｮｳｶｲ)</t>
    <phoneticPr fontId="3"/>
  </si>
  <si>
    <t>八戸市社会福祉事業団(ﾊﾁﾉﾍｼｼｬｶｲﾌｸｼｼﾞｷﾞｮｳﾀﾞﾝ)</t>
    <rPh sb="5" eb="7">
      <t>フクシ</t>
    </rPh>
    <rPh sb="7" eb="10">
      <t>ジギョウダン</t>
    </rPh>
    <phoneticPr fontId="4"/>
  </si>
  <si>
    <t>桂堂会(ｹｲﾄﾞｳｶｲ)</t>
    <phoneticPr fontId="3"/>
  </si>
  <si>
    <t>八戸和順会(ﾊﾁﾉﾍﾜｼﾞｭﾝｶｲ)</t>
    <phoneticPr fontId="3"/>
  </si>
  <si>
    <t>みろく会(ﾐﾛｸｶｲ)</t>
    <phoneticPr fontId="3"/>
  </si>
  <si>
    <t>峰成会(ﾎｳｾｲｶｲ)</t>
    <phoneticPr fontId="3"/>
  </si>
  <si>
    <t>東幸会(ﾄｳｺｳｶｲ)</t>
    <phoneticPr fontId="3"/>
  </si>
  <si>
    <t>慈清会(ｼﾞｾｲｶｲ)</t>
    <phoneticPr fontId="3"/>
  </si>
  <si>
    <t>ユートピアの会(ﾕｰﾄﾋﾟｱﾉｶｲ)</t>
    <rPh sb="6" eb="7">
      <t>カイ</t>
    </rPh>
    <phoneticPr fontId="4"/>
  </si>
  <si>
    <t>平成会(ﾍｲｾｲｶｲ)</t>
    <phoneticPr fontId="3"/>
  </si>
  <si>
    <t>親泉会(ｼﾝｾﾝｶｲ)</t>
    <phoneticPr fontId="3"/>
  </si>
  <si>
    <t>甲洋会(ｺｳﾖｳｶｲ)</t>
    <phoneticPr fontId="3"/>
  </si>
  <si>
    <t>青い海の会(ｱｵｲｳﾐﾉｶｲ)</t>
    <phoneticPr fontId="3"/>
  </si>
  <si>
    <t>一好会(ｲｯｺｳｶｲ)</t>
    <rPh sb="0" eb="1">
      <t>イチ</t>
    </rPh>
    <rPh sb="1" eb="2">
      <t>ス</t>
    </rPh>
    <rPh sb="2" eb="3">
      <t>カイ</t>
    </rPh>
    <phoneticPr fontId="4"/>
  </si>
  <si>
    <t>たんぽぽ会(ﾀﾝﾎﾟﾎﾟｶｲ)</t>
    <rPh sb="4" eb="5">
      <t>カイ</t>
    </rPh>
    <phoneticPr fontId="4"/>
  </si>
  <si>
    <t>友の会(ﾄﾓﾉｶｲ)</t>
    <rPh sb="0" eb="1">
      <t>トモ</t>
    </rPh>
    <rPh sb="2" eb="3">
      <t>カイ</t>
    </rPh>
    <phoneticPr fontId="4"/>
  </si>
  <si>
    <t>めぐみの邑(ﾒｸﾞﾐﾉﾑﾗ)</t>
    <rPh sb="4" eb="5">
      <t>ムラ</t>
    </rPh>
    <phoneticPr fontId="4"/>
  </si>
  <si>
    <t>エンゼル福祉会(ｴﾝｾﾞﾙﾌｸｼｶｲ)</t>
    <rPh sb="4" eb="7">
      <t>フクシカイ</t>
    </rPh>
    <phoneticPr fontId="4"/>
  </si>
  <si>
    <t>秋桜会(ｺｽﾓｽｶｲ)</t>
    <rPh sb="0" eb="1">
      <t>アキ</t>
    </rPh>
    <rPh sb="1" eb="2">
      <t>ザクラ</t>
    </rPh>
    <rPh sb="2" eb="3">
      <t>カイ</t>
    </rPh>
    <phoneticPr fontId="4"/>
  </si>
  <si>
    <t>養正福祉会(ﾖｳｾｲﾌｸｼｶｲ)</t>
    <phoneticPr fontId="3"/>
  </si>
  <si>
    <t>みのり福祉会(ﾐﾉﾘﾌｸｼｶｲ)</t>
    <phoneticPr fontId="4"/>
  </si>
  <si>
    <t>弘前乳児院(ﾋﾛｻｷﾆｭｳｼﾞｲﾝ)</t>
    <phoneticPr fontId="3"/>
  </si>
  <si>
    <t>ひまわり福祉会(ﾋﾏﾜﾘﾌｸｼｶｲ)</t>
    <rPh sb="4" eb="6">
      <t>フクシ</t>
    </rPh>
    <rPh sb="6" eb="7">
      <t>カイ</t>
    </rPh>
    <phoneticPr fontId="4"/>
  </si>
  <si>
    <t>清光福祉会(ｾｲｺｳﾌｸｼｶｲ)</t>
    <phoneticPr fontId="3"/>
  </si>
  <si>
    <t>緑真会(ﾘｮｸｼﾝｶｲ)</t>
    <phoneticPr fontId="3"/>
  </si>
  <si>
    <t>慈成会(ｼﾞｾｲｶｲ)</t>
    <phoneticPr fontId="3"/>
  </si>
  <si>
    <t>とよだ福祉会(ﾄﾖﾀﾞﾌｸｼｶｲ)</t>
    <rPh sb="3" eb="5">
      <t>フクシ</t>
    </rPh>
    <rPh sb="5" eb="6">
      <t>カイ</t>
    </rPh>
    <phoneticPr fontId="4"/>
  </si>
  <si>
    <t>オリーブ会(ｵﾘｰﾌﾞｶｲ)</t>
    <phoneticPr fontId="3"/>
  </si>
  <si>
    <t>藤睦会(ﾌｼﾞﾑﾂﾐｶｲ)</t>
    <phoneticPr fontId="3"/>
  </si>
  <si>
    <t>たんぽぽ福祉会(ﾀﾝﾎﾟﾎﾟﾌｸｼｶｲ)</t>
    <rPh sb="4" eb="7">
      <t>フクシカイ</t>
    </rPh>
    <phoneticPr fontId="4"/>
  </si>
  <si>
    <t>新友会(ｼﾝﾕｳｶｲ)</t>
    <rPh sb="0" eb="1">
      <t>シン</t>
    </rPh>
    <rPh sb="1" eb="2">
      <t>トモ</t>
    </rPh>
    <rPh sb="2" eb="3">
      <t>カイ</t>
    </rPh>
    <phoneticPr fontId="4"/>
  </si>
  <si>
    <t>幸喜会(ｺｳｷｶｲ)</t>
    <rPh sb="0" eb="1">
      <t>サチ</t>
    </rPh>
    <rPh sb="1" eb="2">
      <t>キ</t>
    </rPh>
    <rPh sb="2" eb="3">
      <t>カイ</t>
    </rPh>
    <phoneticPr fontId="4"/>
  </si>
  <si>
    <t>ふじみ会(ﾌｼﾞﾐｶｲ)</t>
    <rPh sb="3" eb="4">
      <t>カイ</t>
    </rPh>
    <phoneticPr fontId="4"/>
  </si>
  <si>
    <t>万陽会(ﾏﾝﾖｳｶｲ)</t>
    <rPh sb="0" eb="1">
      <t>マン</t>
    </rPh>
    <rPh sb="1" eb="2">
      <t>ヨウ</t>
    </rPh>
    <rPh sb="2" eb="3">
      <t>カイ</t>
    </rPh>
    <phoneticPr fontId="4"/>
  </si>
  <si>
    <t>聖陽会(ｾｲﾖｳｶｲ)</t>
    <rPh sb="0" eb="1">
      <t>セイ</t>
    </rPh>
    <rPh sb="1" eb="2">
      <t>ヨウ</t>
    </rPh>
    <rPh sb="2" eb="3">
      <t>カイ</t>
    </rPh>
    <phoneticPr fontId="4"/>
  </si>
  <si>
    <t>ひかり会(ﾋｶﾘｶｲ)</t>
    <rPh sb="3" eb="4">
      <t>カイ</t>
    </rPh>
    <phoneticPr fontId="4"/>
  </si>
  <si>
    <t>島光会(ﾄｳｺｳｶｲ)</t>
    <phoneticPr fontId="3"/>
  </si>
  <si>
    <t>やまぶき福祉会(ﾔﾏﾌﾞｷﾌｸｼｶｲ)</t>
    <rPh sb="4" eb="7">
      <t>フクシカイ</t>
    </rPh>
    <phoneticPr fontId="4"/>
  </si>
  <si>
    <t>五誓会(ｺﾞｾｲｶｲ)</t>
    <phoneticPr fontId="3"/>
  </si>
  <si>
    <t>諏訪ノ森会(ｽﾜﾉﾓﾘｶｲ)</t>
    <phoneticPr fontId="3"/>
  </si>
  <si>
    <t>しらかば福祉会(ｼﾗｶﾊﾞﾌｸｼｶｲ)</t>
    <rPh sb="4" eb="7">
      <t>フクシカイ</t>
    </rPh>
    <phoneticPr fontId="4"/>
  </si>
  <si>
    <t>みちのく白寿会(ﾐﾁﾉｸﾊｸｼﾞｭｶｲ)</t>
    <rPh sb="4" eb="6">
      <t>ハクジュ</t>
    </rPh>
    <rPh sb="6" eb="7">
      <t>カイ</t>
    </rPh>
    <phoneticPr fontId="4"/>
  </si>
  <si>
    <t>桐の里(ｷﾘﾉｻﾄ)</t>
    <phoneticPr fontId="3"/>
  </si>
  <si>
    <t>温和会(ｵﾝﾜｶｲ)</t>
    <rPh sb="0" eb="2">
      <t>オンワ</t>
    </rPh>
    <rPh sb="2" eb="3">
      <t>カイ</t>
    </rPh>
    <phoneticPr fontId="4"/>
  </si>
  <si>
    <t>虹(ﾆｼﾞ)</t>
    <rPh sb="0" eb="1">
      <t>ニジ</t>
    </rPh>
    <phoneticPr fontId="4"/>
  </si>
  <si>
    <t>夢の森(ﾕﾒﾉﾓﾘ)</t>
    <rPh sb="0" eb="1">
      <t>ユメ</t>
    </rPh>
    <rPh sb="2" eb="3">
      <t>モリ</t>
    </rPh>
    <phoneticPr fontId="4"/>
  </si>
  <si>
    <t>青空会(ｱｵｿﾞﾗｶｲ)</t>
    <rPh sb="0" eb="2">
      <t>アオゾラ</t>
    </rPh>
    <rPh sb="2" eb="3">
      <t>カイ</t>
    </rPh>
    <phoneticPr fontId="4"/>
  </si>
  <si>
    <t>清明福祉会(ｾｲﾒｲﾌｸｼｶｲ)</t>
    <phoneticPr fontId="3"/>
  </si>
  <si>
    <t>浪岡あすなろ会(ﾅﾐｵｶｱｽﾅﾛｶｲ)</t>
    <rPh sb="6" eb="7">
      <t>カイ</t>
    </rPh>
    <phoneticPr fontId="4"/>
  </si>
  <si>
    <t>介援会(ｶｲｴﾝｶｲ)</t>
    <rPh sb="0" eb="1">
      <t>カイ</t>
    </rPh>
    <rPh sb="1" eb="2">
      <t>エン</t>
    </rPh>
    <rPh sb="2" eb="3">
      <t>カイ</t>
    </rPh>
    <phoneticPr fontId="3"/>
  </si>
  <si>
    <t>圏域</t>
    <rPh sb="0" eb="2">
      <t>ケンイキ</t>
    </rPh>
    <phoneticPr fontId="3"/>
  </si>
  <si>
    <t>市町村</t>
    <rPh sb="0" eb="3">
      <t>シチョウソン</t>
    </rPh>
    <phoneticPr fontId="3"/>
  </si>
  <si>
    <t>青森市</t>
    <rPh sb="0" eb="2">
      <t>アオモリ</t>
    </rPh>
    <rPh sb="2" eb="3">
      <t>シ</t>
    </rPh>
    <phoneticPr fontId="3"/>
  </si>
  <si>
    <t>平内町</t>
    <rPh sb="0" eb="2">
      <t>ヒラナイ</t>
    </rPh>
    <rPh sb="2" eb="3">
      <t>マチ</t>
    </rPh>
    <phoneticPr fontId="3"/>
  </si>
  <si>
    <t>外ヶ浜町</t>
    <rPh sb="0" eb="4">
      <t>ソトガハママチ</t>
    </rPh>
    <phoneticPr fontId="3"/>
  </si>
  <si>
    <t>東津軽郡今別町大字今別字西田248-205</t>
    <rPh sb="0" eb="3">
      <t>ヒガシツガル</t>
    </rPh>
    <rPh sb="3" eb="4">
      <t>グン</t>
    </rPh>
    <rPh sb="11" eb="12">
      <t>アザ</t>
    </rPh>
    <rPh sb="12" eb="13">
      <t>ニシ</t>
    </rPh>
    <rPh sb="13" eb="14">
      <t>タ</t>
    </rPh>
    <phoneticPr fontId="4"/>
  </si>
  <si>
    <t>今別町</t>
    <rPh sb="0" eb="2">
      <t>イマベツ</t>
    </rPh>
    <rPh sb="2" eb="3">
      <t>マチ</t>
    </rPh>
    <phoneticPr fontId="3"/>
  </si>
  <si>
    <t>東津軽郡平内町大字小湊字小湊72-5</t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phoneticPr fontId="3"/>
  </si>
  <si>
    <t>東津軽郡平内町大字浜子字堀替77-3</t>
    <rPh sb="9" eb="10">
      <t>ハマ</t>
    </rPh>
    <rPh sb="10" eb="11">
      <t>コ</t>
    </rPh>
    <rPh sb="11" eb="12">
      <t>アザ</t>
    </rPh>
    <rPh sb="12" eb="13">
      <t>ホリ</t>
    </rPh>
    <rPh sb="13" eb="14">
      <t>カ</t>
    </rPh>
    <phoneticPr fontId="4"/>
  </si>
  <si>
    <t>東津軽郡外ヶ浜町三厩新町8</t>
    <rPh sb="4" eb="7">
      <t>ソトガハマ</t>
    </rPh>
    <rPh sb="7" eb="8">
      <t>マチ</t>
    </rPh>
    <rPh sb="8" eb="10">
      <t>ミンマヤ</t>
    </rPh>
    <rPh sb="10" eb="12">
      <t>シンマチ</t>
    </rPh>
    <phoneticPr fontId="4"/>
  </si>
  <si>
    <t>東津軽郡外ヶ浜町平舘野田鳴川222-3</t>
    <rPh sb="4" eb="7">
      <t>ソトガハマ</t>
    </rPh>
    <rPh sb="7" eb="8">
      <t>マチ</t>
    </rPh>
    <rPh sb="8" eb="10">
      <t>タイラダテ</t>
    </rPh>
    <rPh sb="10" eb="12">
      <t>ノダ</t>
    </rPh>
    <rPh sb="12" eb="14">
      <t>ナルカワ</t>
    </rPh>
    <phoneticPr fontId="4"/>
  </si>
  <si>
    <t>東津軽郡外ヶ浜町蟹田川原添2-3</t>
    <rPh sb="4" eb="7">
      <t>ソトガハマ</t>
    </rPh>
    <rPh sb="7" eb="8">
      <t>マチ</t>
    </rPh>
    <rPh sb="8" eb="10">
      <t>カニタ</t>
    </rPh>
    <rPh sb="10" eb="12">
      <t>カワラ</t>
    </rPh>
    <rPh sb="12" eb="13">
      <t>テン</t>
    </rPh>
    <phoneticPr fontId="4"/>
  </si>
  <si>
    <t>東津軽郡外ヶ浜町上蟹田62-23</t>
    <rPh sb="4" eb="7">
      <t>ソトガハマ</t>
    </rPh>
    <rPh sb="7" eb="8">
      <t>マチ</t>
    </rPh>
    <rPh sb="8" eb="11">
      <t>ウエカニタ</t>
    </rPh>
    <phoneticPr fontId="3"/>
  </si>
  <si>
    <t>青森地域</t>
    <rPh sb="0" eb="2">
      <t>アオモリ</t>
    </rPh>
    <rPh sb="2" eb="4">
      <t>チイキ</t>
    </rPh>
    <phoneticPr fontId="3"/>
  </si>
  <si>
    <t>中津軽郡西目屋村大字田代字稲元143-2</t>
    <rPh sb="0" eb="3">
      <t>ナカツガル</t>
    </rPh>
    <rPh sb="3" eb="4">
      <t>グン</t>
    </rPh>
    <rPh sb="9" eb="10">
      <t>ジ</t>
    </rPh>
    <rPh sb="10" eb="12">
      <t>タシロ</t>
    </rPh>
    <rPh sb="12" eb="13">
      <t>アザ</t>
    </rPh>
    <rPh sb="13" eb="15">
      <t>イナモト</t>
    </rPh>
    <phoneticPr fontId="4"/>
  </si>
  <si>
    <t>西目屋村</t>
    <rPh sb="0" eb="4">
      <t>ニシメヤムラ</t>
    </rPh>
    <phoneticPr fontId="3"/>
  </si>
  <si>
    <t>南津軽郡藤崎町大字柏木堰字南亀田1-1</t>
    <rPh sb="9" eb="11">
      <t>カシワギ</t>
    </rPh>
    <rPh sb="11" eb="12">
      <t>セキ</t>
    </rPh>
    <rPh sb="12" eb="13">
      <t>アザ</t>
    </rPh>
    <rPh sb="13" eb="14">
      <t>ミナミ</t>
    </rPh>
    <rPh sb="14" eb="16">
      <t>カメダ</t>
    </rPh>
    <phoneticPr fontId="4"/>
  </si>
  <si>
    <t>南津軽郡藤崎町大字水木字浅田95</t>
    <rPh sb="4" eb="6">
      <t>フジサキ</t>
    </rPh>
    <rPh sb="6" eb="7">
      <t>マチ</t>
    </rPh>
    <rPh sb="11" eb="12">
      <t>アザ</t>
    </rPh>
    <rPh sb="12" eb="14">
      <t>アサダ</t>
    </rPh>
    <phoneticPr fontId="4"/>
  </si>
  <si>
    <t>藤崎町</t>
    <rPh sb="0" eb="3">
      <t>フジサキマチ</t>
    </rPh>
    <phoneticPr fontId="3"/>
  </si>
  <si>
    <t>南津軽郡大鰐町大字大鰐字萢頭9-2</t>
    <rPh sb="11" eb="12">
      <t>アザ</t>
    </rPh>
    <rPh sb="13" eb="14">
      <t>アタマ</t>
    </rPh>
    <phoneticPr fontId="4"/>
  </si>
  <si>
    <t>南津軽郡大鰐町大字虹貝字篠塚33-7</t>
    <rPh sb="9" eb="10">
      <t>ニジ</t>
    </rPh>
    <rPh sb="10" eb="11">
      <t>カイ</t>
    </rPh>
    <rPh sb="11" eb="12">
      <t>アザ</t>
    </rPh>
    <rPh sb="12" eb="14">
      <t>シノヅカ</t>
    </rPh>
    <phoneticPr fontId="4"/>
  </si>
  <si>
    <t>大鰐町</t>
    <rPh sb="0" eb="3">
      <t>オオワニマチ</t>
    </rPh>
    <phoneticPr fontId="3"/>
  </si>
  <si>
    <t>南津軽郡田舎館村畑中藤巻180-3</t>
    <rPh sb="4" eb="8">
      <t>イナカダテムラ</t>
    </rPh>
    <rPh sb="8" eb="10">
      <t>ハタナカ</t>
    </rPh>
    <rPh sb="10" eb="12">
      <t>フジマキ</t>
    </rPh>
    <phoneticPr fontId="4"/>
  </si>
  <si>
    <t>田舎館村</t>
    <rPh sb="0" eb="4">
      <t>イナカダテムラ</t>
    </rPh>
    <phoneticPr fontId="3"/>
  </si>
  <si>
    <t>北津軽郡板柳町大字野中字鶴住102-2</t>
    <rPh sb="0" eb="4">
      <t>キタツガルグン</t>
    </rPh>
    <rPh sb="11" eb="12">
      <t>アザ</t>
    </rPh>
    <rPh sb="12" eb="13">
      <t>ツル</t>
    </rPh>
    <rPh sb="13" eb="14">
      <t>ス</t>
    </rPh>
    <phoneticPr fontId="4"/>
  </si>
  <si>
    <t>板柳町</t>
    <rPh sb="0" eb="3">
      <t>イタヤナギマチ</t>
    </rPh>
    <phoneticPr fontId="3"/>
  </si>
  <si>
    <t>津軽地域</t>
    <rPh sb="0" eb="2">
      <t>ツガル</t>
    </rPh>
    <rPh sb="2" eb="4">
      <t>チイキ</t>
    </rPh>
    <phoneticPr fontId="3"/>
  </si>
  <si>
    <t>上北郡おいらせ町沼端370-1</t>
    <rPh sb="0" eb="3">
      <t>カミキタグン</t>
    </rPh>
    <rPh sb="8" eb="9">
      <t>ヌマ</t>
    </rPh>
    <rPh sb="9" eb="10">
      <t>ハタ</t>
    </rPh>
    <phoneticPr fontId="4"/>
  </si>
  <si>
    <t>上北郡おいらせ町向山東2丁目2-1263</t>
    <rPh sb="8" eb="10">
      <t>ムカイヤマ</t>
    </rPh>
    <rPh sb="10" eb="11">
      <t>ヒガシ</t>
    </rPh>
    <rPh sb="12" eb="14">
      <t>チョウメ</t>
    </rPh>
    <phoneticPr fontId="4"/>
  </si>
  <si>
    <t>上北郡おいらせ町阿光坊105-110</t>
    <rPh sb="8" eb="9">
      <t>ア</t>
    </rPh>
    <rPh sb="9" eb="10">
      <t>ヒカリ</t>
    </rPh>
    <rPh sb="10" eb="11">
      <t>ボウ</t>
    </rPh>
    <phoneticPr fontId="4"/>
  </si>
  <si>
    <t>おいらせ町</t>
    <rPh sb="4" eb="5">
      <t>マチ</t>
    </rPh>
    <phoneticPr fontId="3"/>
  </si>
  <si>
    <t>三戸町</t>
    <rPh sb="0" eb="2">
      <t>サンノヘ</t>
    </rPh>
    <rPh sb="2" eb="3">
      <t>マチ</t>
    </rPh>
    <phoneticPr fontId="3"/>
  </si>
  <si>
    <t>三戸郡五戸町字姥堤34-1</t>
    <rPh sb="0" eb="2">
      <t>サンノヘ</t>
    </rPh>
    <rPh sb="2" eb="3">
      <t>グン</t>
    </rPh>
    <rPh sb="6" eb="7">
      <t>アザ</t>
    </rPh>
    <rPh sb="7" eb="8">
      <t>ウバ</t>
    </rPh>
    <rPh sb="8" eb="9">
      <t>ツツミ</t>
    </rPh>
    <phoneticPr fontId="4"/>
  </si>
  <si>
    <t>三戸郡五戸町大字倉石中市字新山平64-1</t>
    <rPh sb="3" eb="6">
      <t>ゴノヘマチ</t>
    </rPh>
    <rPh sb="8" eb="10">
      <t>クライシ</t>
    </rPh>
    <rPh sb="10" eb="12">
      <t>ナカイチ</t>
    </rPh>
    <rPh sb="12" eb="13">
      <t>アザ</t>
    </rPh>
    <rPh sb="13" eb="14">
      <t>シン</t>
    </rPh>
    <rPh sb="14" eb="16">
      <t>ヤマヒラ</t>
    </rPh>
    <phoneticPr fontId="4"/>
  </si>
  <si>
    <t>三戸郡五戸町字苗代沢3－660</t>
    <rPh sb="3" eb="6">
      <t>ゴノヘマチ</t>
    </rPh>
    <rPh sb="6" eb="7">
      <t>アザ</t>
    </rPh>
    <rPh sb="7" eb="8">
      <t>ナエ</t>
    </rPh>
    <rPh sb="8" eb="9">
      <t>シロ</t>
    </rPh>
    <rPh sb="9" eb="10">
      <t>サワ</t>
    </rPh>
    <phoneticPr fontId="3"/>
  </si>
  <si>
    <t>五戸町</t>
    <rPh sb="0" eb="3">
      <t>ゴノヘマチ</t>
    </rPh>
    <phoneticPr fontId="3"/>
  </si>
  <si>
    <t>三戸郡田子町大字田子字七日市上ノ平60</t>
    <rPh sb="0" eb="3">
      <t>サンノヘグン</t>
    </rPh>
    <rPh sb="10" eb="11">
      <t>アザ</t>
    </rPh>
    <rPh sb="11" eb="13">
      <t>ナノカ</t>
    </rPh>
    <rPh sb="13" eb="14">
      <t>シ</t>
    </rPh>
    <rPh sb="14" eb="15">
      <t>ウエ</t>
    </rPh>
    <rPh sb="16" eb="17">
      <t>タイ</t>
    </rPh>
    <phoneticPr fontId="4"/>
  </si>
  <si>
    <t>田子町</t>
    <rPh sb="0" eb="3">
      <t>タッコマチ</t>
    </rPh>
    <phoneticPr fontId="3"/>
  </si>
  <si>
    <t>三戸郡南部町大字下名久井字剣吉前川原1-1</t>
    <rPh sb="0" eb="3">
      <t>サンノヘグン</t>
    </rPh>
    <rPh sb="3" eb="5">
      <t>ナンブ</t>
    </rPh>
    <phoneticPr fontId="4"/>
  </si>
  <si>
    <t>三戸郡南部町大字大向字仙ノ木平31-1</t>
    <rPh sb="10" eb="11">
      <t>アザ</t>
    </rPh>
    <rPh sb="11" eb="12">
      <t>セン</t>
    </rPh>
    <rPh sb="13" eb="14">
      <t>キ</t>
    </rPh>
    <rPh sb="14" eb="15">
      <t>タイ</t>
    </rPh>
    <phoneticPr fontId="4"/>
  </si>
  <si>
    <t>三戸郡南部町大字埖渡字東あかね5-125</t>
    <rPh sb="3" eb="5">
      <t>ナンブ</t>
    </rPh>
    <rPh sb="5" eb="6">
      <t>マチ</t>
    </rPh>
    <rPh sb="10" eb="11">
      <t>アザ</t>
    </rPh>
    <rPh sb="11" eb="12">
      <t>ヒガシ</t>
    </rPh>
    <phoneticPr fontId="4"/>
  </si>
  <si>
    <t>南部町</t>
    <rPh sb="0" eb="2">
      <t>ナンブ</t>
    </rPh>
    <rPh sb="2" eb="3">
      <t>マチ</t>
    </rPh>
    <phoneticPr fontId="3"/>
  </si>
  <si>
    <t>三戸郡階上町大字赤保内字道仏道添21-12</t>
    <rPh sb="0" eb="3">
      <t>サンノヘグン</t>
    </rPh>
    <rPh sb="11" eb="12">
      <t>アザ</t>
    </rPh>
    <rPh sb="12" eb="13">
      <t>ミチ</t>
    </rPh>
    <rPh sb="13" eb="14">
      <t>ホトケ</t>
    </rPh>
    <rPh sb="14" eb="15">
      <t>ミチ</t>
    </rPh>
    <rPh sb="15" eb="16">
      <t>ソ</t>
    </rPh>
    <phoneticPr fontId="4"/>
  </si>
  <si>
    <t>階上町</t>
    <rPh sb="0" eb="2">
      <t>ハシカミ</t>
    </rPh>
    <rPh sb="2" eb="3">
      <t>マチ</t>
    </rPh>
    <phoneticPr fontId="3"/>
  </si>
  <si>
    <t>新郷村</t>
    <rPh sb="0" eb="3">
      <t>シンゴウムラ</t>
    </rPh>
    <phoneticPr fontId="3"/>
  </si>
  <si>
    <t>八戸地域</t>
    <rPh sb="0" eb="2">
      <t>ハチノヘ</t>
    </rPh>
    <rPh sb="2" eb="4">
      <t>チイキ</t>
    </rPh>
    <phoneticPr fontId="3"/>
  </si>
  <si>
    <t>五所川原市</t>
    <rPh sb="0" eb="5">
      <t>ゴショガワラシ</t>
    </rPh>
    <phoneticPr fontId="3"/>
  </si>
  <si>
    <t>鰺ヶ沢町</t>
    <rPh sb="0" eb="4">
      <t>アジガサワマチ</t>
    </rPh>
    <phoneticPr fontId="3"/>
  </si>
  <si>
    <t>西津軽郡鯵ヶ沢町大字北浮田町字今須87-1</t>
    <rPh sb="0" eb="4">
      <t>ニシツガルグン</t>
    </rPh>
    <rPh sb="10" eb="11">
      <t>キタ</t>
    </rPh>
    <rPh sb="11" eb="12">
      <t>ウ</t>
    </rPh>
    <rPh sb="12" eb="13">
      <t>タ</t>
    </rPh>
    <rPh sb="13" eb="14">
      <t>マチ</t>
    </rPh>
    <rPh sb="14" eb="15">
      <t>アザ</t>
    </rPh>
    <rPh sb="15" eb="16">
      <t>イマ</t>
    </rPh>
    <rPh sb="16" eb="17">
      <t>ス</t>
    </rPh>
    <phoneticPr fontId="4"/>
  </si>
  <si>
    <t>深浦町</t>
    <rPh sb="0" eb="3">
      <t>フカウラマチ</t>
    </rPh>
    <phoneticPr fontId="3"/>
  </si>
  <si>
    <t>西津軽郡深浦町柳田築棒沢140</t>
    <rPh sb="0" eb="4">
      <t>ニシツガルグン</t>
    </rPh>
    <rPh sb="4" eb="7">
      <t>フカウラマチ</t>
    </rPh>
    <rPh sb="7" eb="9">
      <t>ヤナギダ</t>
    </rPh>
    <rPh sb="9" eb="10">
      <t>キズク</t>
    </rPh>
    <rPh sb="10" eb="12">
      <t>ボウサワ</t>
    </rPh>
    <phoneticPr fontId="3"/>
  </si>
  <si>
    <t>西津軽郡深浦町大字驫木字津山118-44</t>
    <rPh sb="11" eb="12">
      <t>アザ</t>
    </rPh>
    <rPh sb="12" eb="14">
      <t>ツヤマ</t>
    </rPh>
    <phoneticPr fontId="4"/>
  </si>
  <si>
    <t>西津軽郡深浦町大字岩崎字松原57-2</t>
    <rPh sb="4" eb="7">
      <t>フカウラマチ</t>
    </rPh>
    <rPh sb="11" eb="12">
      <t>アザ</t>
    </rPh>
    <rPh sb="12" eb="14">
      <t>マツバラ</t>
    </rPh>
    <phoneticPr fontId="4"/>
  </si>
  <si>
    <t>西津軽郡深浦町大字深浦字吾妻沢146-65</t>
    <rPh sb="4" eb="7">
      <t>フカウラマチ</t>
    </rPh>
    <rPh sb="9" eb="11">
      <t>フカウラ</t>
    </rPh>
    <rPh sb="11" eb="12">
      <t>アザ</t>
    </rPh>
    <rPh sb="12" eb="13">
      <t>ゴ</t>
    </rPh>
    <rPh sb="13" eb="14">
      <t>ツマ</t>
    </rPh>
    <rPh sb="14" eb="15">
      <t>サワ</t>
    </rPh>
    <phoneticPr fontId="4"/>
  </si>
  <si>
    <t>北津軽郡鶴田町大字廻堰字上野尻146-1</t>
    <rPh sb="0" eb="4">
      <t>キタツガルグン</t>
    </rPh>
    <rPh sb="11" eb="12">
      <t>アザ</t>
    </rPh>
    <rPh sb="12" eb="14">
      <t>ウエノ</t>
    </rPh>
    <rPh sb="14" eb="15">
      <t>シリ</t>
    </rPh>
    <phoneticPr fontId="4"/>
  </si>
  <si>
    <t>北津軽郡鶴田町大字鶴田字鷹ノ尾34</t>
    <rPh sb="4" eb="7">
      <t>ツルタマチ</t>
    </rPh>
    <rPh sb="7" eb="9">
      <t>オオアザ</t>
    </rPh>
    <rPh sb="9" eb="11">
      <t>ツルタ</t>
    </rPh>
    <rPh sb="11" eb="12">
      <t>アザ</t>
    </rPh>
    <rPh sb="14" eb="15">
      <t>オ</t>
    </rPh>
    <phoneticPr fontId="4"/>
  </si>
  <si>
    <t>鶴田町</t>
    <rPh sb="0" eb="3">
      <t>ツルタマチ</t>
    </rPh>
    <phoneticPr fontId="3"/>
  </si>
  <si>
    <t>北津軽郡中泊町大字中里字宝森1-2</t>
    <rPh sb="0" eb="4">
      <t>キタツガルグン</t>
    </rPh>
    <rPh sb="5" eb="6">
      <t>ト</t>
    </rPh>
    <rPh sb="11" eb="12">
      <t>アザ</t>
    </rPh>
    <rPh sb="12" eb="13">
      <t>タカラ</t>
    </rPh>
    <rPh sb="13" eb="14">
      <t>モリ</t>
    </rPh>
    <phoneticPr fontId="4"/>
  </si>
  <si>
    <t>中泊町</t>
    <rPh sb="0" eb="3">
      <t>ナカドマリマチ</t>
    </rPh>
    <phoneticPr fontId="3"/>
  </si>
  <si>
    <t>西北五地域</t>
    <rPh sb="0" eb="2">
      <t>セイホク</t>
    </rPh>
    <rPh sb="2" eb="3">
      <t>ゴ</t>
    </rPh>
    <rPh sb="3" eb="5">
      <t>チイキ</t>
    </rPh>
    <phoneticPr fontId="3"/>
  </si>
  <si>
    <t>十和田市</t>
    <rPh sb="0" eb="4">
      <t>トワダシ</t>
    </rPh>
    <phoneticPr fontId="3"/>
  </si>
  <si>
    <t>三沢市</t>
    <rPh sb="0" eb="3">
      <t>ミサワシ</t>
    </rPh>
    <phoneticPr fontId="3"/>
  </si>
  <si>
    <t>野辺地町</t>
    <rPh sb="0" eb="4">
      <t>ノヘジマチ</t>
    </rPh>
    <phoneticPr fontId="3"/>
  </si>
  <si>
    <t>上北郡七戸町字寒水70-17</t>
    <rPh sb="0" eb="3">
      <t>カミキタグン</t>
    </rPh>
    <rPh sb="6" eb="7">
      <t>アザ</t>
    </rPh>
    <rPh sb="7" eb="8">
      <t>サム</t>
    </rPh>
    <rPh sb="8" eb="9">
      <t>ミズ</t>
    </rPh>
    <phoneticPr fontId="4"/>
  </si>
  <si>
    <t>上北郡七戸町舟場向川久保308</t>
    <rPh sb="3" eb="6">
      <t>シチノヘマチ</t>
    </rPh>
    <rPh sb="6" eb="7">
      <t>フネ</t>
    </rPh>
    <rPh sb="7" eb="8">
      <t>バ</t>
    </rPh>
    <rPh sb="8" eb="9">
      <t>ム</t>
    </rPh>
    <rPh sb="9" eb="10">
      <t>カワ</t>
    </rPh>
    <rPh sb="10" eb="12">
      <t>クボ</t>
    </rPh>
    <phoneticPr fontId="4"/>
  </si>
  <si>
    <t>七戸町</t>
    <rPh sb="0" eb="3">
      <t>シチノヘマチ</t>
    </rPh>
    <phoneticPr fontId="3"/>
  </si>
  <si>
    <t>上北郡六戸町大字上吉田字長谷85-11</t>
    <rPh sb="0" eb="3">
      <t>カミキタグン</t>
    </rPh>
    <rPh sb="11" eb="12">
      <t>アザ</t>
    </rPh>
    <rPh sb="12" eb="14">
      <t>ハセ</t>
    </rPh>
    <phoneticPr fontId="4"/>
  </si>
  <si>
    <t>六戸町</t>
    <rPh sb="0" eb="3">
      <t>ロクノヘマチ</t>
    </rPh>
    <phoneticPr fontId="3"/>
  </si>
  <si>
    <t>上北郡横浜町字三保野54</t>
    <rPh sb="6" eb="7">
      <t>アザ</t>
    </rPh>
    <rPh sb="7" eb="9">
      <t>ミホ</t>
    </rPh>
    <rPh sb="9" eb="10">
      <t>ノ</t>
    </rPh>
    <phoneticPr fontId="4"/>
  </si>
  <si>
    <t>横浜町</t>
    <rPh sb="0" eb="3">
      <t>ヨコハママチ</t>
    </rPh>
    <phoneticPr fontId="3"/>
  </si>
  <si>
    <t>上北郡東北町字乙供123</t>
    <rPh sb="6" eb="7">
      <t>アザ</t>
    </rPh>
    <rPh sb="7" eb="8">
      <t>オツ</t>
    </rPh>
    <rPh sb="8" eb="9">
      <t>トモ</t>
    </rPh>
    <phoneticPr fontId="4"/>
  </si>
  <si>
    <t>東北町</t>
    <rPh sb="0" eb="2">
      <t>トウホク</t>
    </rPh>
    <rPh sb="2" eb="3">
      <t>マチ</t>
    </rPh>
    <phoneticPr fontId="3"/>
  </si>
  <si>
    <t>上北郡六ヶ所村大字出戸字棚沢130-16</t>
    <rPh sb="9" eb="10">
      <t>デ</t>
    </rPh>
    <rPh sb="10" eb="11">
      <t>ト</t>
    </rPh>
    <rPh sb="11" eb="12">
      <t>アザ</t>
    </rPh>
    <rPh sb="12" eb="13">
      <t>タナ</t>
    </rPh>
    <rPh sb="13" eb="14">
      <t>サワ</t>
    </rPh>
    <phoneticPr fontId="4"/>
  </si>
  <si>
    <t>六ヶ所村</t>
    <rPh sb="0" eb="4">
      <t>ロッカショムラ</t>
    </rPh>
    <phoneticPr fontId="3"/>
  </si>
  <si>
    <t>上十三地域</t>
    <rPh sb="0" eb="3">
      <t>カミトウサン</t>
    </rPh>
    <rPh sb="3" eb="5">
      <t>チイキ</t>
    </rPh>
    <phoneticPr fontId="3"/>
  </si>
  <si>
    <t>大間町</t>
    <rPh sb="0" eb="3">
      <t>オオママチ</t>
    </rPh>
    <phoneticPr fontId="3"/>
  </si>
  <si>
    <t>下北郡東通村大字砂子又字桑原山1-107</t>
    <rPh sb="0" eb="3">
      <t>シモキタグン</t>
    </rPh>
    <rPh sb="3" eb="4">
      <t>ヒガシ</t>
    </rPh>
    <rPh sb="4" eb="5">
      <t>トオ</t>
    </rPh>
    <rPh sb="5" eb="6">
      <t>ムラ</t>
    </rPh>
    <rPh sb="8" eb="9">
      <t>スナ</t>
    </rPh>
    <rPh sb="9" eb="10">
      <t>コ</t>
    </rPh>
    <rPh sb="10" eb="11">
      <t>マタ</t>
    </rPh>
    <rPh sb="11" eb="12">
      <t>アザ</t>
    </rPh>
    <rPh sb="12" eb="14">
      <t>クワバラ</t>
    </rPh>
    <rPh sb="14" eb="15">
      <t>ヤマ</t>
    </rPh>
    <phoneticPr fontId="4"/>
  </si>
  <si>
    <t>東通村</t>
    <rPh sb="0" eb="3">
      <t>ヒガシドオリムラ</t>
    </rPh>
    <phoneticPr fontId="3"/>
  </si>
  <si>
    <t>風間浦村</t>
    <rPh sb="0" eb="4">
      <t>カザマウラムラ</t>
    </rPh>
    <phoneticPr fontId="3"/>
  </si>
  <si>
    <t>下北郡佐井村大字佐井字原田55-2</t>
    <rPh sb="0" eb="3">
      <t>シモキタグン</t>
    </rPh>
    <rPh sb="3" eb="6">
      <t>サイムラ</t>
    </rPh>
    <rPh sb="8" eb="10">
      <t>サイ</t>
    </rPh>
    <rPh sb="10" eb="11">
      <t>ジ</t>
    </rPh>
    <rPh sb="11" eb="13">
      <t>ハラダ</t>
    </rPh>
    <phoneticPr fontId="4"/>
  </si>
  <si>
    <t>佐井村</t>
    <rPh sb="0" eb="3">
      <t>サイムラ</t>
    </rPh>
    <phoneticPr fontId="3"/>
  </si>
  <si>
    <t>青森市東大野二丁目1-10</t>
    <rPh sb="0" eb="2">
      <t>アオモリ</t>
    </rPh>
    <rPh sb="1" eb="3">
      <t>モリイチ</t>
    </rPh>
    <rPh sb="3" eb="6">
      <t>ヒガシオオノ</t>
    </rPh>
    <phoneticPr fontId="4"/>
  </si>
  <si>
    <t>蓬田村</t>
    <rPh sb="0" eb="2">
      <t>ヨモギダ</t>
    </rPh>
    <rPh sb="2" eb="3">
      <t>ムラ</t>
    </rPh>
    <phoneticPr fontId="3"/>
  </si>
  <si>
    <t>東津軽郡蓬田村大字郷沢字浜田397</t>
    <rPh sb="0" eb="4">
      <t>ヒガシツガルグン</t>
    </rPh>
    <rPh sb="9" eb="10">
      <t>ゴウ</t>
    </rPh>
    <rPh sb="10" eb="11">
      <t>サワ</t>
    </rPh>
    <rPh sb="11" eb="12">
      <t>アザ</t>
    </rPh>
    <rPh sb="12" eb="14">
      <t>ハマダ</t>
    </rPh>
    <phoneticPr fontId="4"/>
  </si>
  <si>
    <t>上北郡六戸町折茂字前田140-1</t>
    <rPh sb="0" eb="3">
      <t>カミキタグン</t>
    </rPh>
    <rPh sb="3" eb="5">
      <t>ロクノヘ</t>
    </rPh>
    <rPh sb="5" eb="6">
      <t>マチ</t>
    </rPh>
    <rPh sb="6" eb="8">
      <t>オリモ</t>
    </rPh>
    <phoneticPr fontId="3"/>
  </si>
  <si>
    <t>上北郡六ヶ所村泊字川原75-97</t>
    <rPh sb="0" eb="3">
      <t>カミキタグン</t>
    </rPh>
    <rPh sb="3" eb="6">
      <t>ロッカショ</t>
    </rPh>
    <phoneticPr fontId="3"/>
  </si>
  <si>
    <t>認定こども園認定区分</t>
    <rPh sb="0" eb="2">
      <t>ニンテイ</t>
    </rPh>
    <rPh sb="5" eb="6">
      <t>エン</t>
    </rPh>
    <rPh sb="6" eb="8">
      <t>ニンテイ</t>
    </rPh>
    <rPh sb="8" eb="10">
      <t>クブン</t>
    </rPh>
    <phoneticPr fontId="3"/>
  </si>
  <si>
    <t>種別ごと病床数</t>
    <rPh sb="0" eb="2">
      <t>シュベツ</t>
    </rPh>
    <rPh sb="4" eb="7">
      <t>ビョウショウスウ</t>
    </rPh>
    <phoneticPr fontId="3"/>
  </si>
  <si>
    <t>（１）</t>
    <phoneticPr fontId="4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</si>
  <si>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</si>
  <si>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</si>
  <si>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</si>
  <si>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</si>
  <si>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</si>
  <si>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</si>
  <si>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</si>
  <si>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</si>
  <si>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※　市町村所管施設については、所管市町村から確認の上、記載しています。</t>
    <rPh sb="2" eb="5">
      <t>シチョウソン</t>
    </rPh>
    <rPh sb="5" eb="7">
      <t>ショカン</t>
    </rPh>
    <rPh sb="7" eb="9">
      <t>シセツ</t>
    </rPh>
    <rPh sb="15" eb="17">
      <t>ショカン</t>
    </rPh>
    <rPh sb="17" eb="18">
      <t>シ</t>
    </rPh>
    <rPh sb="18" eb="20">
      <t>チョウソン</t>
    </rPh>
    <rPh sb="22" eb="24">
      <t>カクニン</t>
    </rPh>
    <rPh sb="25" eb="26">
      <t>ウエ</t>
    </rPh>
    <rPh sb="27" eb="29">
      <t>キサイ</t>
    </rPh>
    <phoneticPr fontId="3"/>
  </si>
  <si>
    <t>（10）</t>
    <phoneticPr fontId="3"/>
  </si>
  <si>
    <t>（11）</t>
    <phoneticPr fontId="3"/>
  </si>
  <si>
    <t>（12）</t>
    <phoneticPr fontId="3"/>
  </si>
  <si>
    <t>（13）</t>
    <phoneticPr fontId="3"/>
  </si>
  <si>
    <t>目次（クリックで移動）</t>
    <rPh sb="0" eb="1">
      <t>メ</t>
    </rPh>
    <rPh sb="1" eb="2">
      <t>ツギ</t>
    </rPh>
    <rPh sb="8" eb="10">
      <t>イドウ</t>
    </rPh>
    <phoneticPr fontId="4"/>
  </si>
  <si>
    <t>（１）</t>
    <phoneticPr fontId="3"/>
  </si>
  <si>
    <t>総括表</t>
    <rPh sb="0" eb="1">
      <t>ソウ</t>
    </rPh>
    <rPh sb="1" eb="2">
      <t>カツ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</si>
  <si>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</si>
  <si>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認定こども園</t>
    <rPh sb="0" eb="2">
      <t>ニンテイ</t>
    </rPh>
    <rPh sb="5" eb="6">
      <t>エン</t>
    </rPh>
    <phoneticPr fontId="4"/>
  </si>
  <si>
    <t>青森大学社会学部社会学科</t>
    <rPh sb="4" eb="6">
      <t>シャカイ</t>
    </rPh>
    <rPh sb="6" eb="8">
      <t>ガクブ</t>
    </rPh>
    <rPh sb="8" eb="10">
      <t>シャカイ</t>
    </rPh>
    <rPh sb="10" eb="12">
      <t>ガッカ</t>
    </rPh>
    <phoneticPr fontId="6"/>
  </si>
  <si>
    <t>弘前学院大学社会福祉学部社会福祉学科</t>
  </si>
  <si>
    <t>青森県立保健大学健康科学部社会福祉学科</t>
  </si>
  <si>
    <t>青森市幸畑2-3-1</t>
  </si>
  <si>
    <t>青森市大字浜館字間瀬58-1</t>
  </si>
  <si>
    <t>八戸市大字美保野13-98</t>
    <rPh sb="0" eb="3">
      <t>ハチノヘシ</t>
    </rPh>
    <rPh sb="3" eb="5">
      <t>オオアザ</t>
    </rPh>
    <rPh sb="5" eb="8">
      <t>ミホノ</t>
    </rPh>
    <phoneticPr fontId="9"/>
  </si>
  <si>
    <t>弘前市大字稔町13-1</t>
    <phoneticPr fontId="3"/>
  </si>
  <si>
    <t>0177-38-2001</t>
  </si>
  <si>
    <t>0172-34-5211</t>
  </si>
  <si>
    <t>0178-25-2711</t>
  </si>
  <si>
    <t>４年制</t>
    <rPh sb="1" eb="2">
      <t>ネン</t>
    </rPh>
    <rPh sb="2" eb="3">
      <t>セイ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</si>
  <si>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6"/>
  </si>
  <si>
    <t>平成21年4月</t>
    <rPh sb="4" eb="5">
      <t>ネン</t>
    </rPh>
    <rPh sb="6" eb="7">
      <t>ガツ</t>
    </rPh>
    <phoneticPr fontId="6"/>
  </si>
  <si>
    <t>平成22年4月</t>
    <rPh sb="4" eb="5">
      <t>ネン</t>
    </rPh>
    <rPh sb="6" eb="7">
      <t>ガツ</t>
    </rPh>
    <phoneticPr fontId="9"/>
  </si>
  <si>
    <t>宗教法人</t>
    <rPh sb="0" eb="1">
      <t>シュウ</t>
    </rPh>
    <rPh sb="1" eb="2">
      <t>キョウ</t>
    </rPh>
    <rPh sb="2" eb="3">
      <t>ホウ</t>
    </rPh>
    <rPh sb="3" eb="4">
      <t>ジン</t>
    </rPh>
    <phoneticPr fontId="4"/>
  </si>
  <si>
    <t>私立</t>
    <rPh sb="0" eb="1">
      <t>ワタシ</t>
    </rPh>
    <rPh sb="1" eb="2">
      <t>リツ</t>
    </rPh>
    <phoneticPr fontId="4"/>
  </si>
  <si>
    <t>医療法人</t>
    <rPh sb="0" eb="1">
      <t>イ</t>
    </rPh>
    <rPh sb="1" eb="2">
      <t>リョウ</t>
    </rPh>
    <rPh sb="2" eb="3">
      <t>ホウ</t>
    </rPh>
    <rPh sb="3" eb="4">
      <t>ジン</t>
    </rPh>
    <phoneticPr fontId="4"/>
  </si>
  <si>
    <t>その他</t>
    <rPh sb="2" eb="3">
      <t>タ</t>
    </rPh>
    <phoneticPr fontId="4"/>
  </si>
  <si>
    <t>青森</t>
    <rPh sb="0" eb="2">
      <t>アオモリ</t>
    </rPh>
    <phoneticPr fontId="3"/>
  </si>
  <si>
    <t>津軽</t>
    <rPh sb="0" eb="2">
      <t>ツガル</t>
    </rPh>
    <phoneticPr fontId="3"/>
  </si>
  <si>
    <t>西北五</t>
    <rPh sb="0" eb="2">
      <t>セイホク</t>
    </rPh>
    <rPh sb="2" eb="3">
      <t>ゴ</t>
    </rPh>
    <phoneticPr fontId="3"/>
  </si>
  <si>
    <t>上十三</t>
    <rPh sb="0" eb="3">
      <t>カミトウサン</t>
    </rPh>
    <phoneticPr fontId="3"/>
  </si>
  <si>
    <t>下北</t>
    <rPh sb="0" eb="2">
      <t>シモキタ</t>
    </rPh>
    <phoneticPr fontId="3"/>
  </si>
  <si>
    <r>
      <t>圏域別</t>
    </r>
    <r>
      <rPr>
        <sz val="8"/>
        <rFont val="ＭＳ 明朝"/>
        <family val="1"/>
        <charset val="128"/>
      </rPr>
      <t>（二次保健医療圏域・老人福祉圏域・障害保健福祉圏域）</t>
    </r>
    <rPh sb="0" eb="2">
      <t>ケンイキ</t>
    </rPh>
    <rPh sb="2" eb="3">
      <t>ベツ</t>
    </rPh>
    <rPh sb="4" eb="6">
      <t>ニジ</t>
    </rPh>
    <rPh sb="6" eb="8">
      <t>ホケン</t>
    </rPh>
    <rPh sb="8" eb="10">
      <t>イリョウ</t>
    </rPh>
    <rPh sb="10" eb="12">
      <t>ケンイキ</t>
    </rPh>
    <rPh sb="13" eb="15">
      <t>ロウジン</t>
    </rPh>
    <rPh sb="15" eb="17">
      <t>フクシ</t>
    </rPh>
    <rPh sb="17" eb="19">
      <t>ケンイキ</t>
    </rPh>
    <rPh sb="20" eb="22">
      <t>ショウガイ</t>
    </rPh>
    <rPh sb="22" eb="24">
      <t>ホケン</t>
    </rPh>
    <rPh sb="24" eb="26">
      <t>フクシ</t>
    </rPh>
    <rPh sb="26" eb="28">
      <t>ケンイキ</t>
    </rPh>
    <phoneticPr fontId="3"/>
  </si>
  <si>
    <t>地域活動支援センター
（地域生活支援事業）</t>
    <phoneticPr fontId="3"/>
  </si>
  <si>
    <r>
      <t>医療型障害児入所施設</t>
    </r>
    <r>
      <rPr>
        <sz val="6"/>
        <color indexed="8"/>
        <rFont val="ＭＳ ゴシック"/>
        <family val="3"/>
        <charset val="128"/>
      </rPr>
      <t xml:space="preserve">
（旧肢体不自由児施設）</t>
    </r>
    <rPh sb="12" eb="13">
      <t>キュウ</t>
    </rPh>
    <rPh sb="13" eb="15">
      <t>シタイ</t>
    </rPh>
    <rPh sb="15" eb="18">
      <t>フジユウ</t>
    </rPh>
    <rPh sb="18" eb="19">
      <t>ジ</t>
    </rPh>
    <rPh sb="19" eb="21">
      <t>シセツ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</si>
  <si>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</si>
  <si>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4"/>
  </si>
  <si>
    <t>保育所型認定こども園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4"/>
  </si>
  <si>
    <t>軽費老人ホーム（Ａ型）</t>
    <phoneticPr fontId="4"/>
  </si>
  <si>
    <t>老人福祉センター（Ｂ型）</t>
    <phoneticPr fontId="3"/>
  </si>
  <si>
    <t>八戸地域</t>
    <rPh sb="0" eb="2">
      <t>ハチノヘ</t>
    </rPh>
    <phoneticPr fontId="3"/>
  </si>
  <si>
    <t>西北五地域</t>
    <rPh sb="0" eb="2">
      <t>セイホク</t>
    </rPh>
    <rPh sb="2" eb="3">
      <t>ゴ</t>
    </rPh>
    <phoneticPr fontId="3"/>
  </si>
  <si>
    <t>上十三地域</t>
    <rPh sb="0" eb="3">
      <t>カミトウサン</t>
    </rPh>
    <phoneticPr fontId="3"/>
  </si>
  <si>
    <t>下北地域</t>
    <rPh sb="0" eb="2">
      <t>シモキタ</t>
    </rPh>
    <phoneticPr fontId="3"/>
  </si>
  <si>
    <t>下北地域</t>
    <phoneticPr fontId="3"/>
  </si>
  <si>
    <t>児童福祉施設</t>
    <phoneticPr fontId="3"/>
  </si>
  <si>
    <t>認定こども園</t>
    <rPh sb="0" eb="2">
      <t>ニンテイ</t>
    </rPh>
    <rPh sb="5" eb="6">
      <t>エン</t>
    </rPh>
    <phoneticPr fontId="3"/>
  </si>
  <si>
    <t>障害者支援施設</t>
    <phoneticPr fontId="3"/>
  </si>
  <si>
    <t>地域活動支援センター</t>
    <phoneticPr fontId="3"/>
  </si>
  <si>
    <t>生活保護施設</t>
  </si>
  <si>
    <t>老人福祉施設</t>
  </si>
  <si>
    <t>介護老人保健施設（※１）</t>
    <phoneticPr fontId="3"/>
  </si>
  <si>
    <t>八戸</t>
    <rPh sb="0" eb="2">
      <t>ハチノヘ</t>
    </rPh>
    <phoneticPr fontId="3"/>
  </si>
  <si>
    <r>
      <t xml:space="preserve">公立
</t>
    </r>
    <r>
      <rPr>
        <sz val="6"/>
        <rFont val="ＭＳ 明朝"/>
        <family val="1"/>
        <charset val="128"/>
      </rPr>
      <t>(独立行政法人含む)</t>
    </r>
    <rPh sb="0" eb="1">
      <t>コウ</t>
    </rPh>
    <rPh sb="1" eb="2">
      <t>リツ</t>
    </rPh>
    <rPh sb="4" eb="6">
      <t>ドクリツ</t>
    </rPh>
    <rPh sb="6" eb="8">
      <t>ギョウセイ</t>
    </rPh>
    <rPh sb="8" eb="10">
      <t>ホウジン</t>
    </rPh>
    <rPh sb="10" eb="11">
      <t>フク</t>
    </rPh>
    <phoneticPr fontId="4"/>
  </si>
  <si>
    <t>公財</t>
    <rPh sb="0" eb="1">
      <t>コウ</t>
    </rPh>
    <rPh sb="1" eb="2">
      <t>ザイ</t>
    </rPh>
    <phoneticPr fontId="4"/>
  </si>
  <si>
    <t>一財</t>
    <rPh sb="0" eb="1">
      <t>イチ</t>
    </rPh>
    <rPh sb="1" eb="2">
      <t>ザイ</t>
    </rPh>
    <phoneticPr fontId="4"/>
  </si>
  <si>
    <r>
      <t xml:space="preserve">財団法人
</t>
    </r>
    <r>
      <rPr>
        <sz val="6"/>
        <rFont val="ＭＳ 明朝"/>
        <family val="1"/>
        <charset val="128"/>
      </rPr>
      <t>（一般・公益）</t>
    </r>
    <rPh sb="0" eb="1">
      <t>ザイ</t>
    </rPh>
    <rPh sb="1" eb="2">
      <t>ダン</t>
    </rPh>
    <rPh sb="2" eb="3">
      <t>ホウ</t>
    </rPh>
    <rPh sb="3" eb="4">
      <t>ジン</t>
    </rPh>
    <rPh sb="6" eb="7">
      <t>イチ</t>
    </rPh>
    <rPh sb="7" eb="8">
      <t>ハン</t>
    </rPh>
    <rPh sb="9" eb="11">
      <t>コウエキ</t>
    </rPh>
    <phoneticPr fontId="4"/>
  </si>
  <si>
    <t>私立</t>
  </si>
  <si>
    <t>公社</t>
    <rPh sb="0" eb="1">
      <t>コウ</t>
    </rPh>
    <rPh sb="1" eb="2">
      <t>シャ</t>
    </rPh>
    <phoneticPr fontId="7"/>
  </si>
  <si>
    <t>設置主体種類</t>
    <phoneticPr fontId="3"/>
  </si>
  <si>
    <t>設置主体種類</t>
    <phoneticPr fontId="3"/>
  </si>
  <si>
    <t>設置主体種類</t>
    <phoneticPr fontId="3"/>
  </si>
  <si>
    <t>-</t>
  </si>
  <si>
    <r>
      <t xml:space="preserve">生活支援ハウス
</t>
    </r>
    <r>
      <rPr>
        <sz val="8"/>
        <color indexed="8"/>
        <rFont val="ＭＳ ゴシック"/>
        <family val="3"/>
        <charset val="128"/>
      </rPr>
      <t>（高齢者生活福祉センター）</t>
    </r>
    <rPh sb="0" eb="2">
      <t>セイカツ</t>
    </rPh>
    <rPh sb="2" eb="4">
      <t>シエン</t>
    </rPh>
    <rPh sb="9" eb="12">
      <t>コウレイシャ</t>
    </rPh>
    <rPh sb="12" eb="14">
      <t>セイカツ</t>
    </rPh>
    <rPh sb="14" eb="16">
      <t>フクシ</t>
    </rPh>
    <phoneticPr fontId="4"/>
  </si>
  <si>
    <t>新岡　重治</t>
    <rPh sb="0" eb="2">
      <t>ニイオカ</t>
    </rPh>
    <rPh sb="3" eb="5">
      <t>シゲハル</t>
    </rPh>
    <phoneticPr fontId="4"/>
  </si>
  <si>
    <t>0175-37-4558</t>
    <phoneticPr fontId="3"/>
  </si>
  <si>
    <t>0175-28-5115</t>
    <phoneticPr fontId="3"/>
  </si>
  <si>
    <t>0175-38-4181</t>
    <phoneticPr fontId="3"/>
  </si>
  <si>
    <t>社会福祉士養成施設</t>
    <rPh sb="0" eb="2">
      <t>シャカイ</t>
    </rPh>
    <rPh sb="2" eb="4">
      <t>フクシ</t>
    </rPh>
    <rPh sb="4" eb="5">
      <t>シ</t>
    </rPh>
    <rPh sb="5" eb="7">
      <t>ヨウセイ</t>
    </rPh>
    <rPh sb="7" eb="9">
      <t>シセツ</t>
    </rPh>
    <phoneticPr fontId="3"/>
  </si>
  <si>
    <t>030-0943</t>
    <phoneticPr fontId="3"/>
  </si>
  <si>
    <t>036-8577</t>
    <phoneticPr fontId="3"/>
  </si>
  <si>
    <t>017-765-2000</t>
    <phoneticPr fontId="3"/>
  </si>
  <si>
    <t>030-8505</t>
    <phoneticPr fontId="3"/>
  </si>
  <si>
    <t>031-8588</t>
    <phoneticPr fontId="3"/>
  </si>
  <si>
    <t>介護福祉士養成施設</t>
    <rPh sb="7" eb="9">
      <t>シセツ</t>
    </rPh>
    <phoneticPr fontId="3"/>
  </si>
  <si>
    <t>青森市大字横内字神田12-1</t>
    <rPh sb="0" eb="3">
      <t>アオモリシ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</si>
  <si>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玉澤　直樹</t>
  </si>
  <si>
    <t>0178-61-1200</t>
    <phoneticPr fontId="3"/>
  </si>
  <si>
    <t>039-1517</t>
    <phoneticPr fontId="4"/>
  </si>
  <si>
    <t>安藤　敏典</t>
  </si>
  <si>
    <t>0179-20-1131</t>
    <phoneticPr fontId="3"/>
  </si>
  <si>
    <t>039-0141</t>
    <phoneticPr fontId="4"/>
  </si>
  <si>
    <t>0178-76-2001</t>
    <phoneticPr fontId="3"/>
  </si>
  <si>
    <t>039-0502</t>
    <phoneticPr fontId="4"/>
  </si>
  <si>
    <t>0178-52-3111</t>
    <phoneticPr fontId="3"/>
  </si>
  <si>
    <t>039-2225</t>
    <phoneticPr fontId="4"/>
  </si>
  <si>
    <t>0178-27-3111</t>
    <phoneticPr fontId="3"/>
  </si>
  <si>
    <t>039-1104</t>
    <phoneticPr fontId="4"/>
  </si>
  <si>
    <t>0178-43-0561</t>
    <phoneticPr fontId="3"/>
  </si>
  <si>
    <t>039-1166</t>
    <phoneticPr fontId="4"/>
  </si>
  <si>
    <t>医法</t>
    <phoneticPr fontId="3"/>
  </si>
  <si>
    <t>仁桂会</t>
    <phoneticPr fontId="3"/>
  </si>
  <si>
    <t>031-0833</t>
    <phoneticPr fontId="4"/>
  </si>
  <si>
    <t>0178-20-2222</t>
    <phoneticPr fontId="3"/>
  </si>
  <si>
    <t>039-1165</t>
    <phoneticPr fontId="4"/>
  </si>
  <si>
    <t>0178-25-0011</t>
    <phoneticPr fontId="3"/>
  </si>
  <si>
    <t>031-0813</t>
    <phoneticPr fontId="4"/>
  </si>
  <si>
    <t>清照会</t>
    <phoneticPr fontId="3"/>
  </si>
  <si>
    <t>0178-24-1000</t>
    <phoneticPr fontId="3"/>
  </si>
  <si>
    <t>031-0802</t>
    <phoneticPr fontId="4"/>
  </si>
  <si>
    <t>杏林会</t>
    <phoneticPr fontId="3"/>
  </si>
  <si>
    <t>八戸市湊高台二丁目4-6</t>
    <phoneticPr fontId="3"/>
  </si>
  <si>
    <t>0178-31-2222</t>
    <phoneticPr fontId="3"/>
  </si>
  <si>
    <t>031-8545</t>
    <phoneticPr fontId="3"/>
  </si>
  <si>
    <t>平成会</t>
    <phoneticPr fontId="3"/>
  </si>
  <si>
    <t>0178-25-3217</t>
    <phoneticPr fontId="3"/>
  </si>
  <si>
    <t>社医</t>
    <phoneticPr fontId="3"/>
  </si>
  <si>
    <t>0178-52-3611</t>
    <phoneticPr fontId="3"/>
  </si>
  <si>
    <t>039-2221</t>
    <phoneticPr fontId="4"/>
  </si>
  <si>
    <t>正恵会</t>
    <phoneticPr fontId="3"/>
  </si>
  <si>
    <t>0179-34-3131</t>
    <phoneticPr fontId="3"/>
  </si>
  <si>
    <t>039-0105</t>
    <phoneticPr fontId="4"/>
  </si>
  <si>
    <t>博進会</t>
    <phoneticPr fontId="4"/>
  </si>
  <si>
    <t>小原　正和</t>
  </si>
  <si>
    <t>0178-32-1551</t>
    <phoneticPr fontId="3"/>
  </si>
  <si>
    <t>0173-35-3111</t>
    <phoneticPr fontId="3"/>
  </si>
  <si>
    <t>037-0074</t>
    <phoneticPr fontId="4"/>
  </si>
  <si>
    <t>公</t>
    <phoneticPr fontId="3"/>
  </si>
  <si>
    <t>0173-53-3111</t>
    <phoneticPr fontId="3"/>
  </si>
  <si>
    <t>037-0202</t>
    <phoneticPr fontId="4"/>
  </si>
  <si>
    <t>0173-53-2071</t>
    <phoneticPr fontId="3"/>
  </si>
  <si>
    <t>慈仁会</t>
    <phoneticPr fontId="3"/>
  </si>
  <si>
    <t>0173-35-3470</t>
    <phoneticPr fontId="3"/>
  </si>
  <si>
    <t>037-0085</t>
    <phoneticPr fontId="4"/>
  </si>
  <si>
    <t>0173-35-2726</t>
    <phoneticPr fontId="3"/>
  </si>
  <si>
    <t>037-0045</t>
    <phoneticPr fontId="4"/>
  </si>
  <si>
    <t>済生堂</t>
    <phoneticPr fontId="3"/>
  </si>
  <si>
    <t>0173-42-2133</t>
    <phoneticPr fontId="3"/>
  </si>
  <si>
    <t>038-3194</t>
    <phoneticPr fontId="4"/>
  </si>
  <si>
    <t>誠仁会</t>
    <phoneticPr fontId="3"/>
  </si>
  <si>
    <t>0176-62-2105</t>
    <phoneticPr fontId="3"/>
  </si>
  <si>
    <t>039-2595</t>
    <phoneticPr fontId="4"/>
  </si>
  <si>
    <t>0176-23-6251</t>
    <phoneticPr fontId="3"/>
  </si>
  <si>
    <t>034-0089</t>
    <phoneticPr fontId="4"/>
  </si>
  <si>
    <t>一財</t>
    <phoneticPr fontId="3"/>
  </si>
  <si>
    <t>済誠会</t>
    <phoneticPr fontId="3"/>
  </si>
  <si>
    <t>0176-22-5511</t>
    <phoneticPr fontId="3"/>
  </si>
  <si>
    <t>034-0031</t>
    <phoneticPr fontId="4"/>
  </si>
  <si>
    <t>0176-22-5252</t>
    <phoneticPr fontId="3"/>
  </si>
  <si>
    <t>034-0001</t>
    <phoneticPr fontId="4"/>
  </si>
  <si>
    <t>赤心会</t>
    <phoneticPr fontId="3"/>
  </si>
  <si>
    <t>0176-23-6540</t>
    <phoneticPr fontId="3"/>
  </si>
  <si>
    <t>幸仁会</t>
    <phoneticPr fontId="3"/>
  </si>
  <si>
    <t>三沢市大字三沢字堀口164-65</t>
    <phoneticPr fontId="3"/>
  </si>
  <si>
    <t>0176-53-2161</t>
    <phoneticPr fontId="3"/>
  </si>
  <si>
    <t>033-0123</t>
    <phoneticPr fontId="3"/>
  </si>
  <si>
    <t>0175-64-3211</t>
    <phoneticPr fontId="3"/>
  </si>
  <si>
    <t>039-3141</t>
    <phoneticPr fontId="4"/>
  </si>
  <si>
    <t>0176-57-1111</t>
    <phoneticPr fontId="3"/>
  </si>
  <si>
    <t>033-0001</t>
    <phoneticPr fontId="4"/>
  </si>
  <si>
    <t>仁和会</t>
    <phoneticPr fontId="3"/>
  </si>
  <si>
    <t>0176-54-2016</t>
    <phoneticPr fontId="3"/>
  </si>
  <si>
    <t>033-0113</t>
    <phoneticPr fontId="4"/>
  </si>
  <si>
    <t>聖心会</t>
    <phoneticPr fontId="3"/>
  </si>
  <si>
    <t>0175-24-1211</t>
    <phoneticPr fontId="3"/>
  </si>
  <si>
    <t>035-0094</t>
    <phoneticPr fontId="4"/>
  </si>
  <si>
    <t>0175-22-2111</t>
    <phoneticPr fontId="3"/>
  </si>
  <si>
    <t>035-8601</t>
    <phoneticPr fontId="4"/>
  </si>
  <si>
    <t>藤　哲</t>
    <rPh sb="0" eb="1">
      <t>フジ</t>
    </rPh>
    <rPh sb="2" eb="3">
      <t>テツ</t>
    </rPh>
    <phoneticPr fontId="3"/>
  </si>
  <si>
    <t>五所川原市立高等看護学院</t>
    <phoneticPr fontId="3"/>
  </si>
  <si>
    <t>0173-34-2715</t>
    <phoneticPr fontId="3"/>
  </si>
  <si>
    <t>0172-34-9086</t>
    <phoneticPr fontId="3"/>
  </si>
  <si>
    <t>一社</t>
    <phoneticPr fontId="3"/>
  </si>
  <si>
    <t>弘前市医師会</t>
    <phoneticPr fontId="3"/>
  </si>
  <si>
    <t>0172-53-6060</t>
    <phoneticPr fontId="3"/>
  </si>
  <si>
    <t>双仁会</t>
    <phoneticPr fontId="3"/>
  </si>
  <si>
    <t>青森市立高等看護学院</t>
    <phoneticPr fontId="3"/>
  </si>
  <si>
    <t>017-776-7133</t>
    <phoneticPr fontId="3"/>
  </si>
  <si>
    <t>千葉学園高等学校看護科</t>
    <phoneticPr fontId="4"/>
  </si>
  <si>
    <t>0178-43-4321</t>
    <phoneticPr fontId="4"/>
  </si>
  <si>
    <t>黒石市西ヶ丘65</t>
    <phoneticPr fontId="4"/>
  </si>
  <si>
    <t>0172-52-4321</t>
    <phoneticPr fontId="4"/>
  </si>
  <si>
    <t>0176-23-5683</t>
    <phoneticPr fontId="3"/>
  </si>
  <si>
    <t>017-776-7130</t>
    <phoneticPr fontId="3"/>
  </si>
  <si>
    <t>0172-33-2209</t>
    <phoneticPr fontId="3"/>
  </si>
  <si>
    <t>0178-43-4946</t>
    <phoneticPr fontId="3"/>
  </si>
  <si>
    <t>0178-24-5127</t>
    <phoneticPr fontId="4"/>
  </si>
  <si>
    <t>031-0011</t>
    <phoneticPr fontId="4"/>
  </si>
  <si>
    <t>あずま学園</t>
    <phoneticPr fontId="3"/>
  </si>
  <si>
    <t>３年制</t>
    <phoneticPr fontId="3"/>
  </si>
  <si>
    <t>４年制</t>
    <phoneticPr fontId="3"/>
  </si>
  <si>
    <t>青森市大字浜館字間瀬58-1</t>
    <phoneticPr fontId="4"/>
  </si>
  <si>
    <t>017-765-2000</t>
    <phoneticPr fontId="4"/>
  </si>
  <si>
    <t>030-8505</t>
    <phoneticPr fontId="4"/>
  </si>
  <si>
    <t>0178-61-0606</t>
    <phoneticPr fontId="4"/>
  </si>
  <si>
    <t>039-1522</t>
    <phoneticPr fontId="4"/>
  </si>
  <si>
    <t>臨研学舎</t>
    <phoneticPr fontId="3"/>
  </si>
  <si>
    <t>弘前市大字小比内三丁目18-1</t>
    <phoneticPr fontId="4"/>
  </si>
  <si>
    <t>弘前城東学園</t>
    <phoneticPr fontId="3"/>
  </si>
  <si>
    <t>三戸郡五戸町苗代沢3-638</t>
    <phoneticPr fontId="4"/>
  </si>
  <si>
    <t>0172-27-1001</t>
    <phoneticPr fontId="4"/>
  </si>
  <si>
    <t>036-8102</t>
    <phoneticPr fontId="3"/>
  </si>
  <si>
    <t>八戸市</t>
    <rPh sb="0" eb="2">
      <t>ハチノヘ</t>
    </rPh>
    <rPh sb="2" eb="3">
      <t>シ</t>
    </rPh>
    <phoneticPr fontId="3"/>
  </si>
  <si>
    <t>柔道整復師養成校</t>
    <rPh sb="0" eb="2">
      <t>ジュウドウ</t>
    </rPh>
    <rPh sb="2" eb="5">
      <t>セイフクシ</t>
    </rPh>
    <rPh sb="5" eb="7">
      <t>ヨウセイ</t>
    </rPh>
    <rPh sb="7" eb="8">
      <t>コウ</t>
    </rPh>
    <phoneticPr fontId="3"/>
  </si>
  <si>
    <t>介護福祉士実務者養成施設</t>
    <rPh sb="5" eb="8">
      <t>ジツムシャ</t>
    </rPh>
    <rPh sb="10" eb="12">
      <t>シセツ</t>
    </rPh>
    <phoneticPr fontId="3"/>
  </si>
  <si>
    <t>0173-34-9835</t>
    <phoneticPr fontId="3"/>
  </si>
  <si>
    <t>株式</t>
    <rPh sb="0" eb="2">
      <t>カブシキ</t>
    </rPh>
    <phoneticPr fontId="3"/>
  </si>
  <si>
    <t>ディスパッチ</t>
    <phoneticPr fontId="3"/>
  </si>
  <si>
    <t>平成25年2月</t>
    <rPh sb="0" eb="2">
      <t>ヘイセイ</t>
    </rPh>
    <rPh sb="4" eb="5">
      <t>ネン</t>
    </rPh>
    <rPh sb="6" eb="7">
      <t>ガツ</t>
    </rPh>
    <phoneticPr fontId="3"/>
  </si>
  <si>
    <t>６月制</t>
    <rPh sb="1" eb="2">
      <t>ツキ</t>
    </rPh>
    <rPh sb="2" eb="3">
      <t>セイ</t>
    </rPh>
    <phoneticPr fontId="3"/>
  </si>
  <si>
    <t>ディスパッチカレッジ青森校実務者研修通学課程</t>
    <rPh sb="10" eb="12">
      <t>アオモリ</t>
    </rPh>
    <rPh sb="12" eb="13">
      <t>コウ</t>
    </rPh>
    <rPh sb="13" eb="16">
      <t>ジツムシャ</t>
    </rPh>
    <rPh sb="16" eb="18">
      <t>ケンシュウ</t>
    </rPh>
    <rPh sb="18" eb="20">
      <t>ツウガク</t>
    </rPh>
    <rPh sb="20" eb="22">
      <t>カテイ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</si>
  <si>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</si>
  <si>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ディスパッチカレッジ弘前校実務者研修通学課程</t>
    <rPh sb="10" eb="12">
      <t>ヒロサキ</t>
    </rPh>
    <rPh sb="12" eb="13">
      <t>コウ</t>
    </rPh>
    <rPh sb="13" eb="16">
      <t>ジツムシャ</t>
    </rPh>
    <rPh sb="16" eb="18">
      <t>ケンシュウ</t>
    </rPh>
    <rPh sb="18" eb="20">
      <t>ツウガク</t>
    </rPh>
    <rPh sb="20" eb="22">
      <t>カテイ</t>
    </rPh>
    <phoneticPr fontId="3"/>
  </si>
  <si>
    <t>南津軽郡藤崎町大字藤崎字村井25-10新ふじ会館2階</t>
    <rPh sb="0" eb="1">
      <t>ミナミ</t>
    </rPh>
    <rPh sb="1" eb="3">
      <t>ツガル</t>
    </rPh>
    <rPh sb="3" eb="4">
      <t>グン</t>
    </rPh>
    <rPh sb="4" eb="7">
      <t>フジサキマチ</t>
    </rPh>
    <rPh sb="7" eb="9">
      <t>オオアザ</t>
    </rPh>
    <rPh sb="9" eb="11">
      <t>フジサキ</t>
    </rPh>
    <rPh sb="11" eb="12">
      <t>アザ</t>
    </rPh>
    <rPh sb="12" eb="14">
      <t>ムライ</t>
    </rPh>
    <rPh sb="19" eb="20">
      <t>シン</t>
    </rPh>
    <rPh sb="22" eb="24">
      <t>カイカン</t>
    </rPh>
    <rPh sb="25" eb="26">
      <t>カイ</t>
    </rPh>
    <phoneticPr fontId="3"/>
  </si>
  <si>
    <t>0172-75-6355</t>
    <phoneticPr fontId="3"/>
  </si>
  <si>
    <t>038-3802</t>
    <phoneticPr fontId="3"/>
  </si>
  <si>
    <t>平成25年5月</t>
    <rPh sb="0" eb="2">
      <t>ヘイセイ</t>
    </rPh>
    <rPh sb="4" eb="5">
      <t>ネン</t>
    </rPh>
    <rPh sb="6" eb="7">
      <t>ガツ</t>
    </rPh>
    <phoneticPr fontId="3"/>
  </si>
  <si>
    <t>八戸社会福祉専門学校介護福祉士実務者研修通学課程</t>
    <rPh sb="0" eb="2">
      <t>ハチノヘ</t>
    </rPh>
    <rPh sb="2" eb="4">
      <t>シャカイ</t>
    </rPh>
    <rPh sb="4" eb="6">
      <t>フクシ</t>
    </rPh>
    <rPh sb="6" eb="8">
      <t>センモン</t>
    </rPh>
    <rPh sb="8" eb="10">
      <t>ガッコウ</t>
    </rPh>
    <rPh sb="10" eb="12">
      <t>カイゴ</t>
    </rPh>
    <rPh sb="12" eb="15">
      <t>フクシシ</t>
    </rPh>
    <rPh sb="15" eb="18">
      <t>ジツムシャ</t>
    </rPh>
    <rPh sb="18" eb="20">
      <t>ケンシュウ</t>
    </rPh>
    <rPh sb="20" eb="22">
      <t>ツウガク</t>
    </rPh>
    <rPh sb="22" eb="24">
      <t>カテイ</t>
    </rPh>
    <phoneticPr fontId="3"/>
  </si>
  <si>
    <t>八戸市常海町14-1</t>
    <rPh sb="5" eb="6">
      <t>マチ</t>
    </rPh>
    <phoneticPr fontId="4"/>
  </si>
  <si>
    <t>0178-46-2774</t>
    <phoneticPr fontId="3"/>
  </si>
  <si>
    <t>031-0082</t>
    <phoneticPr fontId="3"/>
  </si>
  <si>
    <t>平成25年7月</t>
    <rPh sb="0" eb="2">
      <t>ヘイセイ</t>
    </rPh>
    <rPh sb="4" eb="5">
      <t>ネン</t>
    </rPh>
    <rPh sb="6" eb="7">
      <t>ガツ</t>
    </rPh>
    <phoneticPr fontId="3"/>
  </si>
  <si>
    <t>八戸社会福祉専門学校介護福祉士実務者研修通信課程</t>
    <rPh sb="0" eb="2">
      <t>ハチノヘ</t>
    </rPh>
    <rPh sb="2" eb="4">
      <t>シャカイ</t>
    </rPh>
    <rPh sb="4" eb="6">
      <t>フクシ</t>
    </rPh>
    <rPh sb="6" eb="8">
      <t>センモン</t>
    </rPh>
    <rPh sb="8" eb="10">
      <t>ガッコウ</t>
    </rPh>
    <rPh sb="10" eb="12">
      <t>カイゴ</t>
    </rPh>
    <rPh sb="12" eb="15">
      <t>フクシシ</t>
    </rPh>
    <rPh sb="15" eb="18">
      <t>ジツムシャ</t>
    </rPh>
    <rPh sb="18" eb="20">
      <t>ケンシュウ</t>
    </rPh>
    <rPh sb="20" eb="22">
      <t>ツウシン</t>
    </rPh>
    <rPh sb="22" eb="24">
      <t>カテイ</t>
    </rPh>
    <phoneticPr fontId="3"/>
  </si>
  <si>
    <t>平成26年10月</t>
    <rPh sb="0" eb="2">
      <t>ヘイセイ</t>
    </rPh>
    <rPh sb="4" eb="5">
      <t>ネン</t>
    </rPh>
    <rPh sb="7" eb="8">
      <t>ガツ</t>
    </rPh>
    <phoneticPr fontId="3"/>
  </si>
  <si>
    <t>メイクホーム福祉カレッジ青森校介護福祉士実務者養成科</t>
    <rPh sb="6" eb="8">
      <t>フクシ</t>
    </rPh>
    <rPh sb="12" eb="14">
      <t>アオモリ</t>
    </rPh>
    <rPh sb="14" eb="15">
      <t>コウ</t>
    </rPh>
    <rPh sb="15" eb="17">
      <t>カイゴ</t>
    </rPh>
    <rPh sb="17" eb="20">
      <t>フクシシ</t>
    </rPh>
    <rPh sb="20" eb="23">
      <t>ジツムシャ</t>
    </rPh>
    <rPh sb="23" eb="25">
      <t>ヨウセイ</t>
    </rPh>
    <rPh sb="25" eb="26">
      <t>カ</t>
    </rPh>
    <phoneticPr fontId="3"/>
  </si>
  <si>
    <t>青森市大字大野字山下177-20</t>
    <rPh sb="0" eb="3">
      <t>アオモリシ</t>
    </rPh>
    <rPh sb="3" eb="5">
      <t>オオアザ</t>
    </rPh>
    <rPh sb="5" eb="7">
      <t>オオノ</t>
    </rPh>
    <rPh sb="7" eb="8">
      <t>アザ</t>
    </rPh>
    <rPh sb="8" eb="10">
      <t>ヤマシタ</t>
    </rPh>
    <phoneticPr fontId="3"/>
  </si>
  <si>
    <t>原子　靖民</t>
    <rPh sb="0" eb="2">
      <t>ハラコ</t>
    </rPh>
    <rPh sb="3" eb="4">
      <t>ヤス</t>
    </rPh>
    <rPh sb="4" eb="5">
      <t>ミン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</si>
  <si>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</si>
  <si>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東津軽郡外ヶ浜町字下蟹田42-1</t>
    <rPh sb="1" eb="3">
      <t>ツガル</t>
    </rPh>
    <rPh sb="4" eb="5">
      <t>ソト</t>
    </rPh>
    <rPh sb="6" eb="7">
      <t>ハマ</t>
    </rPh>
    <rPh sb="8" eb="9">
      <t>アザ</t>
    </rPh>
    <rPh sb="9" eb="10">
      <t>シタ</t>
    </rPh>
    <rPh sb="10" eb="12">
      <t>カニタ</t>
    </rPh>
    <phoneticPr fontId="4"/>
  </si>
  <si>
    <t>平川市</t>
    <rPh sb="0" eb="2">
      <t>ヒラカワ</t>
    </rPh>
    <rPh sb="2" eb="3">
      <t>シ</t>
    </rPh>
    <phoneticPr fontId="3"/>
  </si>
  <si>
    <t>0172-44-8811</t>
    <phoneticPr fontId="3"/>
  </si>
  <si>
    <t>0173-26-5330</t>
  </si>
  <si>
    <t>三沢市</t>
    <rPh sb="0" eb="2">
      <t>ミサワ</t>
    </rPh>
    <rPh sb="2" eb="3">
      <t>シ</t>
    </rPh>
    <phoneticPr fontId="3"/>
  </si>
  <si>
    <t>036-0243</t>
    <phoneticPr fontId="4"/>
  </si>
  <si>
    <t>秀峰会(ｼｭｳﾎｳｶｲ)</t>
    <phoneticPr fontId="3"/>
  </si>
  <si>
    <t>036-0242</t>
    <phoneticPr fontId="4"/>
  </si>
  <si>
    <t>036-0163</t>
    <phoneticPr fontId="4"/>
  </si>
  <si>
    <t>036-0114</t>
    <phoneticPr fontId="4"/>
  </si>
  <si>
    <t>0172-44-1111</t>
    <phoneticPr fontId="4"/>
  </si>
  <si>
    <t>黒石市福祉事務所</t>
    <phoneticPr fontId="3"/>
  </si>
  <si>
    <t>八戸市社会福祉協議会(ﾊﾁﾉﾍｼｼｬｶｲﾌｸｼｷｮｳｷﾞｶｲ)</t>
    <phoneticPr fontId="4"/>
  </si>
  <si>
    <t>八戸市根城八丁目8-155八戸市総合福祉会館内</t>
    <phoneticPr fontId="3"/>
  </si>
  <si>
    <t>八戸市社会福祉協議会</t>
    <phoneticPr fontId="3"/>
  </si>
  <si>
    <t>スプリング(ｽﾌﾟﾘﾝｸﾞ)</t>
    <phoneticPr fontId="3"/>
  </si>
  <si>
    <t>菅原　英保</t>
    <rPh sb="0" eb="2">
      <t>スガワラ</t>
    </rPh>
    <rPh sb="3" eb="5">
      <t>ヒデヤス</t>
    </rPh>
    <phoneticPr fontId="7"/>
  </si>
  <si>
    <t>やすらぎ会(ﾔｽﾗｷﾞｶｲ)</t>
    <phoneticPr fontId="3"/>
  </si>
  <si>
    <t>八陽会(ﾊﾁﾖｳｶｲ)</t>
    <phoneticPr fontId="3"/>
  </si>
  <si>
    <t>ぶさん会(ﾌﾞｻﾝｶｲ)</t>
    <phoneticPr fontId="3"/>
  </si>
  <si>
    <t>寿栄会(ｼﾞｭｴｲｶｲ)</t>
    <phoneticPr fontId="3"/>
  </si>
  <si>
    <t>恵泉会(ｹｲｾﾝｶｲ)</t>
    <phoneticPr fontId="3"/>
  </si>
  <si>
    <t>愛育福祉会(ｱｲｲｸﾌｸｼｶｲ)</t>
    <phoneticPr fontId="3"/>
  </si>
  <si>
    <t>吉田　隆法</t>
    <phoneticPr fontId="4"/>
  </si>
  <si>
    <t>愛清会(ｱｲｾｲｶｲ)</t>
    <phoneticPr fontId="3"/>
  </si>
  <si>
    <t>小林　周子</t>
    <rPh sb="3" eb="5">
      <t>シュウコ</t>
    </rPh>
    <phoneticPr fontId="7"/>
  </si>
  <si>
    <t>道友会(ﾄﾞｳﾕｳｶｲ)</t>
    <phoneticPr fontId="3"/>
  </si>
  <si>
    <t>恵邑会(ｹｲﾕｳｶｲ)</t>
    <phoneticPr fontId="3"/>
  </si>
  <si>
    <t>合歓の会(ﾈﾑﾉｶｲ)</t>
    <phoneticPr fontId="3"/>
  </si>
  <si>
    <t>荒谷　祥輔</t>
    <phoneticPr fontId="4"/>
  </si>
  <si>
    <t>光星会(ｺｳｾｲｶｲ)</t>
    <phoneticPr fontId="3"/>
  </si>
  <si>
    <t>桔梗の会(ｷｷｮｳﾉｶｲ)</t>
    <phoneticPr fontId="3"/>
  </si>
  <si>
    <t>はまなす会(ﾊﾏﾅｽｶｲ)</t>
    <phoneticPr fontId="3"/>
  </si>
  <si>
    <t>031-0802</t>
    <phoneticPr fontId="4"/>
  </si>
  <si>
    <t>育生会(ｲｸｾｲｶｲ)</t>
    <phoneticPr fontId="3"/>
  </si>
  <si>
    <t>浄心会(ｼﾞｮｳｼﾝｶｲ)</t>
    <phoneticPr fontId="3"/>
  </si>
  <si>
    <t>小澤ゆり子</t>
    <rPh sb="1" eb="2">
      <t>サワ</t>
    </rPh>
    <rPh sb="4" eb="5">
      <t>コ</t>
    </rPh>
    <phoneticPr fontId="7"/>
  </si>
  <si>
    <t>島下　博治</t>
    <rPh sb="4" eb="5">
      <t>オサ</t>
    </rPh>
    <phoneticPr fontId="3"/>
  </si>
  <si>
    <t>恵友会(ｹｲﾕｳｶｲ)</t>
    <phoneticPr fontId="3"/>
  </si>
  <si>
    <t>039-1168</t>
    <phoneticPr fontId="3"/>
  </si>
  <si>
    <t>杉本　明子</t>
    <rPh sb="3" eb="5">
      <t>アキコ</t>
    </rPh>
    <phoneticPr fontId="3"/>
  </si>
  <si>
    <t>吹上保育会(ﾌｷｱｹﾞﾎｲｸｶｲ)</t>
    <phoneticPr fontId="3"/>
  </si>
  <si>
    <t>のぞみ会(ﾉｿﾞﾐｶｲ)</t>
    <phoneticPr fontId="3"/>
  </si>
  <si>
    <t>慶佼福祉会(ｹｲｺｳﾌｸｼｶｲ)</t>
    <phoneticPr fontId="3"/>
  </si>
  <si>
    <t>さつき会(ｻﾂｷｶｲ)</t>
    <phoneticPr fontId="3"/>
  </si>
  <si>
    <t>多賀福祉会(ﾀｶﾞﾌｸｼｶｲ)</t>
    <phoneticPr fontId="3"/>
  </si>
  <si>
    <t>佼友会(ｺｳﾕｳｶｲ)</t>
    <phoneticPr fontId="3"/>
  </si>
  <si>
    <t>いとし子会(ｲﾄｼｺﾞｶｲ)</t>
    <phoneticPr fontId="3"/>
  </si>
  <si>
    <t>貴光会(ｷｺｳｶｲ)</t>
    <phoneticPr fontId="3"/>
  </si>
  <si>
    <t>桜友会(ｵｳﾕｳｶｲ)</t>
    <phoneticPr fontId="3"/>
  </si>
  <si>
    <t>031-0834</t>
    <phoneticPr fontId="3"/>
  </si>
  <si>
    <t>根ッ子の会(ﾈｯｺﾉｶｲ)</t>
    <phoneticPr fontId="4"/>
  </si>
  <si>
    <t>清和会(ｾｲﾜｶｲ)</t>
    <phoneticPr fontId="3"/>
  </si>
  <si>
    <t>一心会(ｲｯｼﾝｶｲ)</t>
    <phoneticPr fontId="3"/>
  </si>
  <si>
    <t>横田　忠</t>
    <rPh sb="0" eb="2">
      <t>ヨコタ</t>
    </rPh>
    <rPh sb="3" eb="4">
      <t>タダシ</t>
    </rPh>
    <phoneticPr fontId="7"/>
  </si>
  <si>
    <t>正友会(ｾｲﾕｳｶｲ)</t>
    <phoneticPr fontId="3"/>
  </si>
  <si>
    <t>恵順会(ｹｲｼﾞｭﾝｶｲ)</t>
    <phoneticPr fontId="3"/>
  </si>
  <si>
    <t>恵愛会(ｹｲｱｲｶｲ)</t>
    <phoneticPr fontId="3"/>
  </si>
  <si>
    <t>徳政会(ﾄｸｾｲｶｲ)</t>
    <phoneticPr fontId="3"/>
  </si>
  <si>
    <t>岩岡　丈太</t>
    <rPh sb="0" eb="2">
      <t>イワオカ</t>
    </rPh>
    <rPh sb="3" eb="4">
      <t>ジョウ</t>
    </rPh>
    <rPh sb="4" eb="5">
      <t>フト</t>
    </rPh>
    <phoneticPr fontId="3"/>
  </si>
  <si>
    <t>育幼会(ｲｸﾖｳｶｲ)</t>
    <phoneticPr fontId="3"/>
  </si>
  <si>
    <t>助心会(ｼﾞｮｼﾝｶｲ)</t>
    <phoneticPr fontId="3"/>
  </si>
  <si>
    <t>中村　進一</t>
    <phoneticPr fontId="4"/>
  </si>
  <si>
    <t>愛桂会(ｱｲｹｲｶｲ)</t>
    <phoneticPr fontId="3"/>
  </si>
  <si>
    <t>静栄会(ｾｲｴｲｶｲ)</t>
    <phoneticPr fontId="3"/>
  </si>
  <si>
    <t>豊寿会(ﾎｳｼﾞｭｶｲ)</t>
    <phoneticPr fontId="3"/>
  </si>
  <si>
    <t>031-0814</t>
    <phoneticPr fontId="4"/>
  </si>
  <si>
    <t>桐の葉会(ｷﾘﾉﾊｶｲ)</t>
    <phoneticPr fontId="3"/>
  </si>
  <si>
    <t>石鉢　清人</t>
    <rPh sb="3" eb="4">
      <t>キヨ</t>
    </rPh>
    <rPh sb="4" eb="5">
      <t>ヒト</t>
    </rPh>
    <phoneticPr fontId="3"/>
  </si>
  <si>
    <t>杏林会(ｷｮｳﾘﾝｶｲ)</t>
    <phoneticPr fontId="3"/>
  </si>
  <si>
    <t>石山　隆</t>
    <rPh sb="3" eb="4">
      <t>タカシ</t>
    </rPh>
    <phoneticPr fontId="7"/>
  </si>
  <si>
    <t>倫青会(ﾘﾝｾｲｶｲ)</t>
    <phoneticPr fontId="3"/>
  </si>
  <si>
    <t>愛心会(ｱｲｼﾝｶｲ)</t>
    <phoneticPr fontId="3"/>
  </si>
  <si>
    <t>まほろば(ﾏﾎﾛﾊﾞ)</t>
    <phoneticPr fontId="3"/>
  </si>
  <si>
    <t>八重福祉会(ﾔｴﾌｸｼｶｲ)</t>
    <phoneticPr fontId="3"/>
  </si>
  <si>
    <t>白菊会(ｼﾗｷﾞｸｶｲ)</t>
    <phoneticPr fontId="3"/>
  </si>
  <si>
    <t>039-1111</t>
    <phoneticPr fontId="4"/>
  </si>
  <si>
    <t>慈泉会(ｼﾞｾﾝｶｲ)</t>
    <phoneticPr fontId="3"/>
  </si>
  <si>
    <t>031-0823</t>
    <phoneticPr fontId="3"/>
  </si>
  <si>
    <t>前田　俊二</t>
    <rPh sb="0" eb="2">
      <t>マエダ</t>
    </rPh>
    <rPh sb="3" eb="5">
      <t>シュンジ</t>
    </rPh>
    <phoneticPr fontId="3"/>
  </si>
  <si>
    <t>みつは会(ﾐﾂﾊｶｲ)</t>
    <phoneticPr fontId="3"/>
  </si>
  <si>
    <t>039-1113</t>
    <phoneticPr fontId="4"/>
  </si>
  <si>
    <t>田面木会(ﾀﾓﾉｷｶｲ)</t>
    <phoneticPr fontId="3"/>
  </si>
  <si>
    <t>031-0822</t>
    <phoneticPr fontId="4"/>
  </si>
  <si>
    <t>031-0823</t>
    <phoneticPr fontId="4"/>
  </si>
  <si>
    <t>三浦　麻理</t>
    <rPh sb="3" eb="4">
      <t>アサ</t>
    </rPh>
    <rPh sb="4" eb="5">
      <t>リ</t>
    </rPh>
    <phoneticPr fontId="4"/>
  </si>
  <si>
    <t>039-1101</t>
    <phoneticPr fontId="4"/>
  </si>
  <si>
    <t>039-1166</t>
    <phoneticPr fontId="4"/>
  </si>
  <si>
    <t>小瀬川弘倫</t>
    <rPh sb="0" eb="1">
      <t>チイ</t>
    </rPh>
    <rPh sb="1" eb="3">
      <t>セガワ</t>
    </rPh>
    <rPh sb="3" eb="5">
      <t>ヒロミチ</t>
    </rPh>
    <phoneticPr fontId="4"/>
  </si>
  <si>
    <t>神田　稜子</t>
    <rPh sb="0" eb="2">
      <t>カンダ</t>
    </rPh>
    <rPh sb="3" eb="5">
      <t>リョウコ</t>
    </rPh>
    <phoneticPr fontId="4"/>
  </si>
  <si>
    <t>039-1166</t>
    <phoneticPr fontId="3"/>
  </si>
  <si>
    <t>一葉会(ｲﾁﾖｳｶｲ)</t>
    <phoneticPr fontId="3"/>
  </si>
  <si>
    <t>嶽暘会(ｶﾞｸﾖｳｶｲ)</t>
    <phoneticPr fontId="3"/>
  </si>
  <si>
    <t>036-1325</t>
    <phoneticPr fontId="3"/>
  </si>
  <si>
    <t>津軽富士見会(ﾂｶﾞﾙﾌｼﾞﾐｶｲ)</t>
    <phoneticPr fontId="4"/>
  </si>
  <si>
    <t>野呂　知子</t>
    <phoneticPr fontId="4"/>
  </si>
  <si>
    <t>耕光会(ｺｳｺｳｶｲ)</t>
    <phoneticPr fontId="3"/>
  </si>
  <si>
    <t>城南福祉会(ｼﾞｮｳﾅﾝﾌｸｼｶｲ)</t>
    <phoneticPr fontId="3"/>
  </si>
  <si>
    <t>中野共愛会(ﾅｶﾉｷｮｳｱｲｶｲ)</t>
    <phoneticPr fontId="3"/>
  </si>
  <si>
    <t>城西福祉会(ｼﾞｮｳｾｲﾌｸｼｶｲ)</t>
    <phoneticPr fontId="3"/>
  </si>
  <si>
    <t>静修会(ｾｲｼｭｳｶｲ)</t>
    <phoneticPr fontId="3"/>
  </si>
  <si>
    <t>三千会(ｻﾝｾﾞﾝｶｲ)</t>
    <phoneticPr fontId="3"/>
  </si>
  <si>
    <t>育美会(ｲｸﾐｶｲ)</t>
    <phoneticPr fontId="3"/>
  </si>
  <si>
    <t>036-1206</t>
    <phoneticPr fontId="4"/>
  </si>
  <si>
    <t>育英会(ｲｸｴｲｶｲ)</t>
    <phoneticPr fontId="3"/>
  </si>
  <si>
    <t>船幸会(ｾﾝｺｳｶｲ)</t>
    <phoneticPr fontId="3"/>
  </si>
  <si>
    <t>光成会(ｺｳｾｲｶｲ)</t>
    <phoneticPr fontId="3"/>
  </si>
  <si>
    <t>清心会(ｾｲｼﾝｶｲ)</t>
    <phoneticPr fontId="3"/>
  </si>
  <si>
    <t>陽明会(ﾖｳﾒｲｶｲ)</t>
    <phoneticPr fontId="3"/>
  </si>
  <si>
    <t>常仁会(ｼﾞｮｳｼﾞﾝｶｲ)</t>
    <phoneticPr fontId="3"/>
  </si>
  <si>
    <t>東豊福祉会(ﾄｳﾎｳﾌｸｼｶｲ)</t>
    <phoneticPr fontId="3"/>
  </si>
  <si>
    <t>清水会(ｼﾐｽﾞｶｲ)</t>
    <phoneticPr fontId="3"/>
  </si>
  <si>
    <t>桂友会(ｹｲﾕｳｶｲ)</t>
    <phoneticPr fontId="3"/>
  </si>
  <si>
    <t>沢朋会(ﾀｸﾎｳｶｲ)</t>
    <phoneticPr fontId="3"/>
  </si>
  <si>
    <t>わかば会(ﾜｶﾊﾞｶｲ)</t>
    <phoneticPr fontId="4"/>
  </si>
  <si>
    <t>三上　貴生</t>
    <phoneticPr fontId="4"/>
  </si>
  <si>
    <t>伸康会(ｼﾝｺｳｶｲ)</t>
    <phoneticPr fontId="3"/>
  </si>
  <si>
    <t>誠風会(ｾｲﾌｳｶｲ)</t>
    <phoneticPr fontId="3"/>
  </si>
  <si>
    <t>茜育友会(ｱｶﾈｲｸﾕｳｶｲ)</t>
    <phoneticPr fontId="3"/>
  </si>
  <si>
    <t>036-8266</t>
    <phoneticPr fontId="4"/>
  </si>
  <si>
    <t>桃仁会(ﾄｳｼﾞﾝｶｲ)</t>
    <phoneticPr fontId="3"/>
  </si>
  <si>
    <t>036-8093</t>
    <phoneticPr fontId="4"/>
  </si>
  <si>
    <t>博陽会(ﾊｸﾖｳｶｲ)</t>
    <phoneticPr fontId="3"/>
  </si>
  <si>
    <t>弘前豊徳会(ﾋﾛｻｷﾎｳﾄｸｶｲ)</t>
    <phoneticPr fontId="3"/>
  </si>
  <si>
    <t>平山　清明</t>
    <rPh sb="0" eb="2">
      <t>ヒラヤマ</t>
    </rPh>
    <rPh sb="3" eb="4">
      <t>キヨ</t>
    </rPh>
    <rPh sb="4" eb="5">
      <t>アカ</t>
    </rPh>
    <phoneticPr fontId="3"/>
  </si>
  <si>
    <t>恒林会(ｺｳﾘﾝｶｲ)</t>
    <phoneticPr fontId="3"/>
  </si>
  <si>
    <t>036-8043</t>
    <phoneticPr fontId="3"/>
  </si>
  <si>
    <t>036-8214</t>
    <phoneticPr fontId="4"/>
  </si>
  <si>
    <t>036-8094</t>
    <phoneticPr fontId="4"/>
  </si>
  <si>
    <t>036-8361</t>
    <phoneticPr fontId="4"/>
  </si>
  <si>
    <t>036-8224</t>
    <phoneticPr fontId="4"/>
  </si>
  <si>
    <t>真会(ﾏｺﾄｶｲ)</t>
    <phoneticPr fontId="3"/>
  </si>
  <si>
    <t>抱民舎(ﾎｳﾐﾝｼｬ)</t>
    <phoneticPr fontId="3"/>
  </si>
  <si>
    <t>長慶会(ﾁｮｳｹｲｶｲ)</t>
    <phoneticPr fontId="3"/>
  </si>
  <si>
    <t>036-8042</t>
    <phoneticPr fontId="4"/>
  </si>
  <si>
    <t>036-8091</t>
    <phoneticPr fontId="3"/>
  </si>
  <si>
    <t>弘前久栄会(ﾋﾛｻｷｷｭｳｴｲｶｲ)</t>
    <rPh sb="0" eb="2">
      <t>ヒロサキ</t>
    </rPh>
    <rPh sb="2" eb="3">
      <t>キュウ</t>
    </rPh>
    <rPh sb="3" eb="4">
      <t>エイ</t>
    </rPh>
    <rPh sb="4" eb="5">
      <t>カイ</t>
    </rPh>
    <phoneticPr fontId="3"/>
  </si>
  <si>
    <t>弘前市大字神田五丁目8-13</t>
    <rPh sb="0" eb="3">
      <t>ヒロサキシ</t>
    </rPh>
    <rPh sb="3" eb="5">
      <t>オオアザ</t>
    </rPh>
    <rPh sb="5" eb="7">
      <t>カンダ</t>
    </rPh>
    <rPh sb="7" eb="8">
      <t>５</t>
    </rPh>
    <rPh sb="8" eb="10">
      <t>チョウメ</t>
    </rPh>
    <phoneticPr fontId="3"/>
  </si>
  <si>
    <t>0172-88-8967</t>
    <phoneticPr fontId="3"/>
  </si>
  <si>
    <t>036-8061</t>
    <phoneticPr fontId="3"/>
  </si>
  <si>
    <t>弘前久栄会</t>
    <rPh sb="0" eb="2">
      <t>ヒロサキ</t>
    </rPh>
    <rPh sb="2" eb="3">
      <t>キュウ</t>
    </rPh>
    <rPh sb="3" eb="4">
      <t>エイ</t>
    </rPh>
    <rPh sb="4" eb="5">
      <t>カイ</t>
    </rPh>
    <phoneticPr fontId="3"/>
  </si>
  <si>
    <t>青森市奥野3丁目7-18</t>
    <rPh sb="0" eb="2">
      <t>アオモリ</t>
    </rPh>
    <rPh sb="2" eb="3">
      <t>シ</t>
    </rPh>
    <phoneticPr fontId="4"/>
  </si>
  <si>
    <t>030-0844</t>
    <phoneticPr fontId="3"/>
  </si>
  <si>
    <t>勝田三思園</t>
    <rPh sb="0" eb="1">
      <t>カ</t>
    </rPh>
    <rPh sb="1" eb="2">
      <t>タ</t>
    </rPh>
    <phoneticPr fontId="3"/>
  </si>
  <si>
    <t>青森市勝田二丁目20-12</t>
    <rPh sb="3" eb="4">
      <t>カ</t>
    </rPh>
    <rPh sb="4" eb="5">
      <t>タ</t>
    </rPh>
    <rPh sb="5" eb="8">
      <t>ニチョウメ</t>
    </rPh>
    <phoneticPr fontId="4"/>
  </si>
  <si>
    <t>017-763-0036</t>
  </si>
  <si>
    <t>特別養護老人ホーム</t>
    <phoneticPr fontId="3"/>
  </si>
  <si>
    <t>軽費老人ホーム（Ａ型）</t>
    <phoneticPr fontId="3"/>
  </si>
  <si>
    <t>017-752-2567</t>
    <phoneticPr fontId="3"/>
  </si>
  <si>
    <t>017-726-3535</t>
    <phoneticPr fontId="4"/>
  </si>
  <si>
    <t>介護老人保健施設</t>
    <phoneticPr fontId="3"/>
  </si>
  <si>
    <t>青森ナーシングライフ</t>
    <phoneticPr fontId="4"/>
  </si>
  <si>
    <t>017-726-5211
(726-9600)</t>
    <phoneticPr fontId="4"/>
  </si>
  <si>
    <t>030-0936</t>
    <phoneticPr fontId="4"/>
  </si>
  <si>
    <t>017-788-3000
(788-3295)</t>
    <phoneticPr fontId="4"/>
  </si>
  <si>
    <t>038-0058</t>
    <phoneticPr fontId="4"/>
  </si>
  <si>
    <t>017-726-3855
(726-3859)</t>
    <phoneticPr fontId="4"/>
  </si>
  <si>
    <t>030-0933</t>
    <phoneticPr fontId="4"/>
  </si>
  <si>
    <t>017-728-3939
(728-3940)</t>
    <phoneticPr fontId="4"/>
  </si>
  <si>
    <t>030-0132</t>
    <phoneticPr fontId="4"/>
  </si>
  <si>
    <t>017-738-8080
(738-2113)</t>
    <phoneticPr fontId="4"/>
  </si>
  <si>
    <t>030-0943</t>
    <phoneticPr fontId="4"/>
  </si>
  <si>
    <t>017-728-2200
(728-2203)</t>
    <phoneticPr fontId="4"/>
  </si>
  <si>
    <t>030-0121</t>
    <phoneticPr fontId="4"/>
  </si>
  <si>
    <t>017-741-5188
(741-5117)</t>
    <phoneticPr fontId="4"/>
  </si>
  <si>
    <t>030-0901</t>
    <phoneticPr fontId="4"/>
  </si>
  <si>
    <t>青森市古館一丁目2-1</t>
    <phoneticPr fontId="4"/>
  </si>
  <si>
    <t>017-744-3311
(744-3316)</t>
    <phoneticPr fontId="4"/>
  </si>
  <si>
    <t>030-0946</t>
    <phoneticPr fontId="4"/>
  </si>
  <si>
    <t>0172-69-1120
(62-1210)</t>
    <phoneticPr fontId="4"/>
  </si>
  <si>
    <t>038-1305</t>
    <phoneticPr fontId="4"/>
  </si>
  <si>
    <t>038-0032</t>
    <phoneticPr fontId="4"/>
  </si>
  <si>
    <t>むつ福祉会(ﾑﾂﾌｸｼｶｲ)</t>
    <phoneticPr fontId="3"/>
  </si>
  <si>
    <t>さくら愛育会(ｻｸﾗｱｲｲｸｶｲ)</t>
    <phoneticPr fontId="4"/>
  </si>
  <si>
    <t>たけの子会(ﾀｹﾉｺｶｲ)</t>
    <phoneticPr fontId="3"/>
  </si>
  <si>
    <t>ひまわり会(ﾋﾏﾜﾘｶｲ)</t>
    <phoneticPr fontId="3"/>
  </si>
  <si>
    <t>育泉会(ｲｸｾﾝｶｲ)</t>
    <phoneticPr fontId="3"/>
  </si>
  <si>
    <t>030-0937</t>
    <phoneticPr fontId="4"/>
  </si>
  <si>
    <t>ＷＩＮＧ(ｳｲﾝｸﾞ)</t>
    <phoneticPr fontId="4"/>
  </si>
  <si>
    <t>ぎんなん会(ｷﾞﾝﾅﾝｶｲ)</t>
    <phoneticPr fontId="3"/>
  </si>
  <si>
    <t>阿部野福祉会(ｱﾍﾞﾉﾌｸｼｶｲ)</t>
    <phoneticPr fontId="4"/>
  </si>
  <si>
    <t>明星会(ﾐｮｳｼﾞｮｳｶｲ)</t>
    <phoneticPr fontId="3"/>
  </si>
  <si>
    <t>長幸会(ﾁｮｳｺｳｶｲ)</t>
    <phoneticPr fontId="3"/>
  </si>
  <si>
    <t>向陽会(ｺｳﾖｳｶｲ)</t>
    <phoneticPr fontId="3"/>
  </si>
  <si>
    <t>菊水会(ｷｸｽｲｶｲ)</t>
    <phoneticPr fontId="3"/>
  </si>
  <si>
    <t>洗心会(ｾﾝｼﾝｶｲ)</t>
    <phoneticPr fontId="3"/>
  </si>
  <si>
    <t>只野　裕子</t>
    <phoneticPr fontId="4"/>
  </si>
  <si>
    <t>義栄会(ｷﾞｴｲｶｲ)</t>
    <phoneticPr fontId="3"/>
  </si>
  <si>
    <t>030-0954</t>
    <phoneticPr fontId="4"/>
  </si>
  <si>
    <t>佐林会(ｻﾘﾝｶｲ)</t>
    <phoneticPr fontId="3"/>
  </si>
  <si>
    <t>030-0917</t>
    <phoneticPr fontId="4"/>
  </si>
  <si>
    <t>シオン福祉会(ｼｵﾝﾌｸｼｶｲ)</t>
    <phoneticPr fontId="4"/>
  </si>
  <si>
    <t>すずかけの里(ｽｽﾞｶｹﾉｻﾄ)</t>
    <phoneticPr fontId="4"/>
  </si>
  <si>
    <t>ゆきわり会(ﾕｷﾜﾘｶｲ)</t>
    <phoneticPr fontId="3"/>
  </si>
  <si>
    <t>アルバ(ｱﾙﾊﾞ)</t>
    <phoneticPr fontId="3"/>
  </si>
  <si>
    <t>佐藤　勝子</t>
    <phoneticPr fontId="4"/>
  </si>
  <si>
    <t>忠悠福祉会(ﾁｭｳﾕｳﾌｸｼｶｲ)</t>
    <phoneticPr fontId="3"/>
  </si>
  <si>
    <t>明恵会(ﾒｲｹｲｶｲ)</t>
    <phoneticPr fontId="3"/>
  </si>
  <si>
    <t>聖星会(ｾｲｾｲｶｲ)</t>
    <phoneticPr fontId="3"/>
  </si>
  <si>
    <t>森の都(ﾓﾘﾉﾐﾔｺ)</t>
    <phoneticPr fontId="3"/>
  </si>
  <si>
    <t>清養会(ｾｲﾖｳｶｲ)</t>
    <phoneticPr fontId="3"/>
  </si>
  <si>
    <t>030-0131</t>
    <phoneticPr fontId="4"/>
  </si>
  <si>
    <t>030-0841</t>
    <phoneticPr fontId="4"/>
  </si>
  <si>
    <t>なるみ会(ﾅﾙﾐｶｲ)</t>
    <phoneticPr fontId="3"/>
  </si>
  <si>
    <t>若竹会(ﾜｶﾀｹｶｲ)</t>
    <phoneticPr fontId="3"/>
  </si>
  <si>
    <t>038-1331</t>
    <phoneticPr fontId="4"/>
  </si>
  <si>
    <t>公正福祉会(ｺｳｾｲﾌｸｼｶｲ)</t>
    <phoneticPr fontId="3"/>
  </si>
  <si>
    <t>038-1306</t>
    <phoneticPr fontId="4"/>
  </si>
  <si>
    <t>若松会(ﾜｶﾏﾂｶｲ)</t>
    <phoneticPr fontId="3"/>
  </si>
  <si>
    <t>梵珠福祉会(ﾎﾞﾝｼﾞｭﾌｸｼｶｲ)</t>
    <phoneticPr fontId="3"/>
  </si>
  <si>
    <t>038-1302</t>
    <phoneticPr fontId="4"/>
  </si>
  <si>
    <t>017-765-5280</t>
    <phoneticPr fontId="4"/>
  </si>
  <si>
    <t>030-0962</t>
    <phoneticPr fontId="4"/>
  </si>
  <si>
    <t>青森市</t>
    <phoneticPr fontId="3"/>
  </si>
  <si>
    <t>0172-93-3111</t>
    <phoneticPr fontId="3"/>
  </si>
  <si>
    <t>佐藤　良作</t>
    <rPh sb="0" eb="2">
      <t>サトウ</t>
    </rPh>
    <rPh sb="3" eb="5">
      <t>リョウサク</t>
    </rPh>
    <phoneticPr fontId="3"/>
  </si>
  <si>
    <t>陽明会(ﾖｳﾒｲｶｲ)</t>
    <phoneticPr fontId="3"/>
  </si>
  <si>
    <t>033-0143</t>
    <phoneticPr fontId="4"/>
  </si>
  <si>
    <t>静光会(ｾｲｺｳｶｲ)</t>
    <phoneticPr fontId="3"/>
  </si>
  <si>
    <t>淋代福祉会(ｻﾋﾞｼﾛﾌｸｼｶｲ)</t>
    <phoneticPr fontId="3"/>
  </si>
  <si>
    <t>同仁会(ﾄﾞｳｼﾞﾝｶｲ)</t>
    <phoneticPr fontId="3"/>
  </si>
  <si>
    <t>033-0022</t>
    <phoneticPr fontId="4"/>
  </si>
  <si>
    <t>常光会(ｼﾞｮｳｺｳｶｲ)</t>
    <phoneticPr fontId="3"/>
  </si>
  <si>
    <t>こひつじ会(ｺﾋﾂｼﾞｶｲ)</t>
    <phoneticPr fontId="3"/>
  </si>
  <si>
    <t>三沢市古間木山80-2</t>
    <phoneticPr fontId="3"/>
  </si>
  <si>
    <t>033-0044</t>
    <phoneticPr fontId="3"/>
  </si>
  <si>
    <t>033-0134</t>
    <phoneticPr fontId="4"/>
  </si>
  <si>
    <t>034-0034</t>
    <phoneticPr fontId="3"/>
  </si>
  <si>
    <t>034-0037</t>
    <phoneticPr fontId="3"/>
  </si>
  <si>
    <t>幸愛会(ｺｳｱｶｲ)</t>
    <rPh sb="0" eb="1">
      <t>シアワセ</t>
    </rPh>
    <rPh sb="1" eb="2">
      <t>アイ</t>
    </rPh>
    <rPh sb="2" eb="3">
      <t>カイ</t>
    </rPh>
    <phoneticPr fontId="3"/>
  </si>
  <si>
    <t>十和田市東二十一番町2-5</t>
    <rPh sb="5" eb="8">
      <t>２１</t>
    </rPh>
    <phoneticPr fontId="3"/>
  </si>
  <si>
    <t>034-0016</t>
    <phoneticPr fontId="3"/>
  </si>
  <si>
    <t>幼保連携型認定こども園</t>
    <rPh sb="0" eb="11">
      <t>ヨウホ</t>
    </rPh>
    <phoneticPr fontId="3"/>
  </si>
  <si>
    <t>幼保連携型認定こども園石川こども園</t>
    <rPh sb="0" eb="11">
      <t>ヨウホ</t>
    </rPh>
    <rPh sb="11" eb="13">
      <t>イシカワ</t>
    </rPh>
    <rPh sb="16" eb="17">
      <t>エン</t>
    </rPh>
    <phoneticPr fontId="4"/>
  </si>
  <si>
    <t>（大鰐町）</t>
    <rPh sb="1" eb="4">
      <t>オオワニマチ</t>
    </rPh>
    <phoneticPr fontId="3"/>
  </si>
  <si>
    <t>幼保連携型認定こども園ようせい保育園</t>
    <rPh sb="0" eb="11">
      <t>ヨウホ</t>
    </rPh>
    <rPh sb="15" eb="18">
      <t>ホイクエン</t>
    </rPh>
    <phoneticPr fontId="3"/>
  </si>
  <si>
    <t>弘前市大字撫牛子一丁目10-1</t>
    <rPh sb="8" eb="9">
      <t>１</t>
    </rPh>
    <phoneticPr fontId="3"/>
  </si>
  <si>
    <t>幼保連携型認定こども園寒沢保育園</t>
    <rPh sb="0" eb="11">
      <t>ヨウホ</t>
    </rPh>
    <phoneticPr fontId="3"/>
  </si>
  <si>
    <t>幼保連携型認定こども園ふじこども園</t>
    <rPh sb="0" eb="11">
      <t>ヨウホ</t>
    </rPh>
    <rPh sb="16" eb="17">
      <t>エン</t>
    </rPh>
    <phoneticPr fontId="3"/>
  </si>
  <si>
    <t>幼保連携型認定こども園堀越こども園</t>
    <rPh sb="0" eb="11">
      <t>ヨウホ</t>
    </rPh>
    <rPh sb="11" eb="13">
      <t>ホリコシ</t>
    </rPh>
    <rPh sb="16" eb="17">
      <t>エン</t>
    </rPh>
    <phoneticPr fontId="3"/>
  </si>
  <si>
    <t>保育所型認定こども園</t>
    <rPh sb="0" eb="10">
      <t>ホイクショガタ</t>
    </rPh>
    <phoneticPr fontId="3"/>
  </si>
  <si>
    <t>あおい杜保育園</t>
    <rPh sb="3" eb="4">
      <t>モリ</t>
    </rPh>
    <rPh sb="4" eb="7">
      <t>ホイクエン</t>
    </rPh>
    <phoneticPr fontId="3"/>
  </si>
  <si>
    <t>根城こども園</t>
    <rPh sb="0" eb="2">
      <t>ネジョウ</t>
    </rPh>
    <rPh sb="5" eb="6">
      <t>エン</t>
    </rPh>
    <phoneticPr fontId="4"/>
  </si>
  <si>
    <t>いちのさわ保育園</t>
    <rPh sb="5" eb="8">
      <t>ホイクエン</t>
    </rPh>
    <phoneticPr fontId="4"/>
  </si>
  <si>
    <t>松葉こども園</t>
    <rPh sb="0" eb="2">
      <t>マツバ</t>
    </rPh>
    <rPh sb="5" eb="6">
      <t>エン</t>
    </rPh>
    <phoneticPr fontId="3"/>
  </si>
  <si>
    <t>認定こども園福聚保育園</t>
    <rPh sb="0" eb="2">
      <t>ニンテイ</t>
    </rPh>
    <rPh sb="5" eb="6">
      <t>エン</t>
    </rPh>
    <phoneticPr fontId="3"/>
  </si>
  <si>
    <t>田面木こども園</t>
    <rPh sb="0" eb="3">
      <t>タモノキ</t>
    </rPh>
    <rPh sb="6" eb="7">
      <t>エン</t>
    </rPh>
    <phoneticPr fontId="4"/>
  </si>
  <si>
    <t>上田面木こども園</t>
    <rPh sb="0" eb="1">
      <t>カミ</t>
    </rPh>
    <rPh sb="1" eb="4">
      <t>タモノキ</t>
    </rPh>
    <rPh sb="7" eb="8">
      <t>エン</t>
    </rPh>
    <phoneticPr fontId="4"/>
  </si>
  <si>
    <t>みどりの風こども園あとむ</t>
    <rPh sb="4" eb="5">
      <t>カゼ</t>
    </rPh>
    <rPh sb="8" eb="9">
      <t>エン</t>
    </rPh>
    <phoneticPr fontId="4"/>
  </si>
  <si>
    <t>若葉こども園</t>
    <rPh sb="0" eb="2">
      <t>ワカバ</t>
    </rPh>
    <rPh sb="5" eb="6">
      <t>エン</t>
    </rPh>
    <phoneticPr fontId="3"/>
  </si>
  <si>
    <t>こども園もがわ</t>
    <rPh sb="3" eb="4">
      <t>エン</t>
    </rPh>
    <phoneticPr fontId="3"/>
  </si>
  <si>
    <t>認定こども園たかたての森</t>
    <rPh sb="0" eb="2">
      <t>ニンテイ</t>
    </rPh>
    <rPh sb="5" eb="6">
      <t>エン</t>
    </rPh>
    <rPh sb="11" eb="12">
      <t>モリ</t>
    </rPh>
    <phoneticPr fontId="4"/>
  </si>
  <si>
    <t>十和田市元町西四丁目10-11</t>
    <rPh sb="4" eb="6">
      <t>モトマチ</t>
    </rPh>
    <rPh sb="7" eb="8">
      <t>４</t>
    </rPh>
    <rPh sb="8" eb="10">
      <t>チョウメ</t>
    </rPh>
    <phoneticPr fontId="3"/>
  </si>
  <si>
    <t>まきばのこども園</t>
    <rPh sb="7" eb="8">
      <t>エン</t>
    </rPh>
    <phoneticPr fontId="4"/>
  </si>
  <si>
    <t>まるくこども園</t>
    <rPh sb="6" eb="7">
      <t>エン</t>
    </rPh>
    <phoneticPr fontId="4"/>
  </si>
  <si>
    <t>認定こども園緑と太陽の保育園</t>
    <rPh sb="0" eb="2">
      <t>ニンテイ</t>
    </rPh>
    <rPh sb="5" eb="6">
      <t>エン</t>
    </rPh>
    <rPh sb="6" eb="7">
      <t>ミドリ</t>
    </rPh>
    <rPh sb="8" eb="10">
      <t>タイヨウ</t>
    </rPh>
    <rPh sb="11" eb="13">
      <t>ホイク</t>
    </rPh>
    <rPh sb="13" eb="14">
      <t>エン</t>
    </rPh>
    <phoneticPr fontId="4"/>
  </si>
  <si>
    <t>ほなみ保育園</t>
    <rPh sb="3" eb="6">
      <t>ホイクエン</t>
    </rPh>
    <phoneticPr fontId="3"/>
  </si>
  <si>
    <t>十和田市穂並町4-40</t>
    <rPh sb="0" eb="4">
      <t>トワダシ</t>
    </rPh>
    <rPh sb="4" eb="6">
      <t>ホナミ</t>
    </rPh>
    <rPh sb="6" eb="7">
      <t>マチ</t>
    </rPh>
    <phoneticPr fontId="3"/>
  </si>
  <si>
    <t>さくら保育園</t>
    <rPh sb="3" eb="6">
      <t>ホイクエン</t>
    </rPh>
    <phoneticPr fontId="3"/>
  </si>
  <si>
    <t>十和田市西六番町8-19</t>
    <rPh sb="0" eb="4">
      <t>トワダシ</t>
    </rPh>
    <rPh sb="4" eb="5">
      <t>ニシ</t>
    </rPh>
    <phoneticPr fontId="3"/>
  </si>
  <si>
    <t>十和田市東二十一番町2-5</t>
    <rPh sb="0" eb="4">
      <t>トワダシ</t>
    </rPh>
    <rPh sb="4" eb="5">
      <t>ヒガシ</t>
    </rPh>
    <rPh sb="5" eb="8">
      <t>２１</t>
    </rPh>
    <rPh sb="8" eb="10">
      <t>バンチョウ</t>
    </rPh>
    <phoneticPr fontId="3"/>
  </si>
  <si>
    <t>幼保連携型認定こども園チャリティー第一保育園</t>
    <rPh sb="0" eb="11">
      <t>ヨウホ</t>
    </rPh>
    <rPh sb="21" eb="22">
      <t>エン</t>
    </rPh>
    <phoneticPr fontId="4"/>
  </si>
  <si>
    <t>幼保連携型認定こども園チャリティー第二保育園</t>
    <rPh sb="0" eb="11">
      <t>ヨウホ</t>
    </rPh>
    <rPh sb="21" eb="22">
      <t>エン</t>
    </rPh>
    <phoneticPr fontId="4"/>
  </si>
  <si>
    <t>幼保連携型認定こども園もりた保育園</t>
    <rPh sb="0" eb="11">
      <t>ヨウホ</t>
    </rPh>
    <rPh sb="14" eb="17">
      <t>ホイクエン</t>
    </rPh>
    <phoneticPr fontId="4"/>
  </si>
  <si>
    <t>幼保連携型認定かしわこども園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3" eb="14">
      <t>エン</t>
    </rPh>
    <phoneticPr fontId="4"/>
  </si>
  <si>
    <t>かしわあっぷるこども園</t>
    <rPh sb="10" eb="11">
      <t>エン</t>
    </rPh>
    <phoneticPr fontId="4"/>
  </si>
  <si>
    <t>認定こども園しげた保育園</t>
    <rPh sb="0" eb="2">
      <t>ニンテイ</t>
    </rPh>
    <rPh sb="5" eb="6">
      <t>エン</t>
    </rPh>
    <rPh sb="9" eb="12">
      <t>ホイクエン</t>
    </rPh>
    <phoneticPr fontId="4"/>
  </si>
  <si>
    <t>認定こども園いなほ保育園</t>
    <rPh sb="0" eb="2">
      <t>ニンテイ</t>
    </rPh>
    <rPh sb="5" eb="6">
      <t>エン</t>
    </rPh>
    <rPh sb="9" eb="12">
      <t>ホイクエン</t>
    </rPh>
    <phoneticPr fontId="4"/>
  </si>
  <si>
    <t>からたけこども園</t>
    <rPh sb="7" eb="8">
      <t>エン</t>
    </rPh>
    <phoneticPr fontId="4"/>
  </si>
  <si>
    <t>平川市碇ヶ関鯨森92-1</t>
    <rPh sb="6" eb="7">
      <t>クジラ</t>
    </rPh>
    <rPh sb="7" eb="8">
      <t>モリ</t>
    </rPh>
    <phoneticPr fontId="3"/>
  </si>
  <si>
    <t>幼保連携型認定こども園今別こども園</t>
    <rPh sb="0" eb="11">
      <t>ヨウホ</t>
    </rPh>
    <phoneticPr fontId="4"/>
  </si>
  <si>
    <t>（大鰐町）</t>
    <rPh sb="1" eb="4">
      <t>オオワニマチ</t>
    </rPh>
    <phoneticPr fontId="4"/>
  </si>
  <si>
    <t>幼保連携型認定こども園板柳第一保育所鶴住</t>
    <rPh sb="0" eb="11">
      <t>ヨウホ</t>
    </rPh>
    <phoneticPr fontId="4"/>
  </si>
  <si>
    <t>幼保連携型認定こども園板柳第三保育所鶴住</t>
    <rPh sb="0" eb="11">
      <t>ヨウホ</t>
    </rPh>
    <rPh sb="13" eb="14">
      <t>ダイ</t>
    </rPh>
    <rPh sb="14" eb="15">
      <t>サン</t>
    </rPh>
    <rPh sb="15" eb="18">
      <t>ホイクショ</t>
    </rPh>
    <rPh sb="18" eb="19">
      <t>ツル</t>
    </rPh>
    <rPh sb="19" eb="20">
      <t>ス</t>
    </rPh>
    <phoneticPr fontId="4"/>
  </si>
  <si>
    <t>第二ちどり保育園</t>
    <rPh sb="0" eb="2">
      <t>ダイニ</t>
    </rPh>
    <rPh sb="5" eb="8">
      <t>ホイクエン</t>
    </rPh>
    <phoneticPr fontId="4"/>
  </si>
  <si>
    <t>幼保連携型認定こども園あゆみ保育園</t>
    <rPh sb="0" eb="11">
      <t>ヨウホ</t>
    </rPh>
    <rPh sb="14" eb="17">
      <t>ホイクエン</t>
    </rPh>
    <phoneticPr fontId="4"/>
  </si>
  <si>
    <t>幼保連携型認定こども園錦ヶ丘保育園</t>
    <rPh sb="0" eb="11">
      <t>ヨウホ</t>
    </rPh>
    <rPh sb="14" eb="17">
      <t>ホイクエン</t>
    </rPh>
    <phoneticPr fontId="4"/>
  </si>
  <si>
    <t>大間町立うみの子保育園</t>
    <rPh sb="0" eb="2">
      <t>オオマ</t>
    </rPh>
    <rPh sb="2" eb="4">
      <t>チョウリツ</t>
    </rPh>
    <rPh sb="7" eb="8">
      <t>コ</t>
    </rPh>
    <rPh sb="8" eb="11">
      <t>ホイクエン</t>
    </rPh>
    <phoneticPr fontId="4"/>
  </si>
  <si>
    <t>幼保連携型認定こども園ミューズ保育園</t>
    <rPh sb="0" eb="11">
      <t>ヨウホ</t>
    </rPh>
    <rPh sb="15" eb="18">
      <t>ホイクエン</t>
    </rPh>
    <phoneticPr fontId="4"/>
  </si>
  <si>
    <t>H28.4.1休止</t>
    <rPh sb="7" eb="9">
      <t>キュウシ</t>
    </rPh>
    <phoneticPr fontId="3"/>
  </si>
  <si>
    <t>青森甲田こども園</t>
    <rPh sb="0" eb="2">
      <t>アオモリ</t>
    </rPh>
    <rPh sb="2" eb="4">
      <t>コウダ</t>
    </rPh>
    <rPh sb="7" eb="8">
      <t>エン</t>
    </rPh>
    <phoneticPr fontId="3"/>
  </si>
  <si>
    <t>青森市北金沢二丁目1-6</t>
    <rPh sb="0" eb="2">
      <t>アオモリ</t>
    </rPh>
    <rPh sb="2" eb="3">
      <t>シ</t>
    </rPh>
    <rPh sb="3" eb="6">
      <t>キタカナザワ</t>
    </rPh>
    <rPh sb="6" eb="9">
      <t>ニチョウメ</t>
    </rPh>
    <phoneticPr fontId="3"/>
  </si>
  <si>
    <t>青森市原別八丁目11-15</t>
    <rPh sb="0" eb="2">
      <t>アオモリ</t>
    </rPh>
    <rPh sb="2" eb="3">
      <t>シ</t>
    </rPh>
    <rPh sb="3" eb="5">
      <t>ハラベツ</t>
    </rPh>
    <rPh sb="5" eb="8">
      <t>ハッチョウメ</t>
    </rPh>
    <phoneticPr fontId="3"/>
  </si>
  <si>
    <t>認定こども園青森ひかり</t>
    <rPh sb="0" eb="2">
      <t>ニンテイ</t>
    </rPh>
    <rPh sb="5" eb="6">
      <t>エン</t>
    </rPh>
    <rPh sb="6" eb="8">
      <t>アオモリ</t>
    </rPh>
    <phoneticPr fontId="3"/>
  </si>
  <si>
    <t>青森市奥野四丁目11-18</t>
    <rPh sb="0" eb="2">
      <t>アオモリ</t>
    </rPh>
    <rPh sb="2" eb="3">
      <t>シ</t>
    </rPh>
    <rPh sb="3" eb="5">
      <t>オクノ</t>
    </rPh>
    <rPh sb="5" eb="8">
      <t>ヨンチョウメ</t>
    </rPh>
    <phoneticPr fontId="3"/>
  </si>
  <si>
    <t>あおもりみなみこども園</t>
    <rPh sb="10" eb="11">
      <t>エン</t>
    </rPh>
    <phoneticPr fontId="3"/>
  </si>
  <si>
    <t>青森市北金沢二丁目19-6</t>
    <rPh sb="0" eb="2">
      <t>アオモリ</t>
    </rPh>
    <rPh sb="2" eb="3">
      <t>シ</t>
    </rPh>
    <rPh sb="3" eb="6">
      <t>キタカナザワ</t>
    </rPh>
    <rPh sb="6" eb="9">
      <t>ニチョウメ</t>
    </rPh>
    <phoneticPr fontId="3"/>
  </si>
  <si>
    <t>幼保連携型認定こども園つぼみ保育園</t>
    <rPh sb="0" eb="11">
      <t>ヨウホ</t>
    </rPh>
    <rPh sb="14" eb="17">
      <t>ホイクエン</t>
    </rPh>
    <phoneticPr fontId="3"/>
  </si>
  <si>
    <t>青森市旭町三丁目7-8</t>
    <rPh sb="0" eb="2">
      <t>アオモリ</t>
    </rPh>
    <rPh sb="2" eb="3">
      <t>シ</t>
    </rPh>
    <rPh sb="3" eb="5">
      <t>アサヒチョウ</t>
    </rPh>
    <rPh sb="5" eb="8">
      <t>サンチョウメ</t>
    </rPh>
    <phoneticPr fontId="3"/>
  </si>
  <si>
    <t>青森市浪岡大字女鹿沢字稲本85</t>
    <rPh sb="0" eb="2">
      <t>アオモリ</t>
    </rPh>
    <rPh sb="2" eb="3">
      <t>シ</t>
    </rPh>
    <rPh sb="3" eb="5">
      <t>ナミオカ</t>
    </rPh>
    <rPh sb="5" eb="7">
      <t>オオアザ</t>
    </rPh>
    <rPh sb="7" eb="10">
      <t>メガサワ</t>
    </rPh>
    <rPh sb="10" eb="11">
      <t>アザ</t>
    </rPh>
    <rPh sb="11" eb="13">
      <t>イナモト</t>
    </rPh>
    <phoneticPr fontId="3"/>
  </si>
  <si>
    <t>のざわ子ども園</t>
    <rPh sb="3" eb="4">
      <t>コ</t>
    </rPh>
    <rPh sb="6" eb="7">
      <t>エン</t>
    </rPh>
    <phoneticPr fontId="3"/>
  </si>
  <si>
    <t>青森市浪岡大字樽沢字村元353-3</t>
    <rPh sb="0" eb="2">
      <t>アオモリ</t>
    </rPh>
    <rPh sb="2" eb="3">
      <t>シ</t>
    </rPh>
    <rPh sb="3" eb="5">
      <t>ナミオカ</t>
    </rPh>
    <rPh sb="5" eb="7">
      <t>オオアザ</t>
    </rPh>
    <rPh sb="7" eb="9">
      <t>タルサワ</t>
    </rPh>
    <rPh sb="9" eb="10">
      <t>アザ</t>
    </rPh>
    <rPh sb="10" eb="12">
      <t>ムラモト</t>
    </rPh>
    <phoneticPr fontId="3"/>
  </si>
  <si>
    <t>船沢こども園</t>
    <rPh sb="0" eb="2">
      <t>フナサワ</t>
    </rPh>
    <rPh sb="5" eb="6">
      <t>エン</t>
    </rPh>
    <phoneticPr fontId="3"/>
  </si>
  <si>
    <t>（三沢市）</t>
    <rPh sb="1" eb="3">
      <t>ミサワ</t>
    </rPh>
    <rPh sb="3" eb="4">
      <t>シ</t>
    </rPh>
    <phoneticPr fontId="3"/>
  </si>
  <si>
    <t>認定こども園高館幼稚園</t>
    <rPh sb="0" eb="2">
      <t>ニンテイ</t>
    </rPh>
    <rPh sb="5" eb="6">
      <t>エン</t>
    </rPh>
    <rPh sb="6" eb="7">
      <t>タカ</t>
    </rPh>
    <rPh sb="7" eb="8">
      <t>タテ</t>
    </rPh>
    <rPh sb="8" eb="11">
      <t>ヨウチエン</t>
    </rPh>
    <phoneticPr fontId="3"/>
  </si>
  <si>
    <t>八戸市大字河原木字二階堀12-1</t>
    <rPh sb="0" eb="3">
      <t>ハチノヘシ</t>
    </rPh>
    <rPh sb="3" eb="5">
      <t>オオアザ</t>
    </rPh>
    <rPh sb="5" eb="8">
      <t>カワラギ</t>
    </rPh>
    <rPh sb="8" eb="9">
      <t>アザ</t>
    </rPh>
    <rPh sb="9" eb="11">
      <t>ニカイ</t>
    </rPh>
    <rPh sb="11" eb="12">
      <t>ホリ</t>
    </rPh>
    <phoneticPr fontId="3"/>
  </si>
  <si>
    <t>認定こども園第一さつき</t>
    <rPh sb="0" eb="2">
      <t>ニンテイ</t>
    </rPh>
    <rPh sb="5" eb="6">
      <t>エン</t>
    </rPh>
    <rPh sb="6" eb="8">
      <t>ダイイチ</t>
    </rPh>
    <phoneticPr fontId="3"/>
  </si>
  <si>
    <t>認定こども園第二さつき</t>
    <rPh sb="0" eb="2">
      <t>ニンテイ</t>
    </rPh>
    <rPh sb="5" eb="6">
      <t>エン</t>
    </rPh>
    <rPh sb="6" eb="7">
      <t>ダイ</t>
    </rPh>
    <rPh sb="7" eb="8">
      <t>ニ</t>
    </rPh>
    <phoneticPr fontId="3"/>
  </si>
  <si>
    <t>小さな森こども園</t>
    <rPh sb="0" eb="1">
      <t>チイ</t>
    </rPh>
    <rPh sb="3" eb="4">
      <t>モリ</t>
    </rPh>
    <rPh sb="7" eb="8">
      <t>エン</t>
    </rPh>
    <phoneticPr fontId="3"/>
  </si>
  <si>
    <t>岡三沢こども園</t>
    <rPh sb="0" eb="3">
      <t>オカミサワ</t>
    </rPh>
    <rPh sb="6" eb="7">
      <t>エン</t>
    </rPh>
    <phoneticPr fontId="3"/>
  </si>
  <si>
    <t>愛子こども園</t>
    <rPh sb="0" eb="2">
      <t>アイコ</t>
    </rPh>
    <rPh sb="5" eb="6">
      <t>エン</t>
    </rPh>
    <phoneticPr fontId="3"/>
  </si>
  <si>
    <t>平畑こども園</t>
    <rPh sb="0" eb="2">
      <t>ヒラハタ</t>
    </rPh>
    <rPh sb="5" eb="6">
      <t>エン</t>
    </rPh>
    <phoneticPr fontId="3"/>
  </si>
  <si>
    <t>つがる市豊富町屏風山1-297</t>
    <rPh sb="3" eb="4">
      <t>シ</t>
    </rPh>
    <rPh sb="4" eb="6">
      <t>ホウフ</t>
    </rPh>
    <rPh sb="6" eb="7">
      <t>マチ</t>
    </rPh>
    <rPh sb="7" eb="9">
      <t>ビョウブ</t>
    </rPh>
    <rPh sb="9" eb="10">
      <t>サン</t>
    </rPh>
    <phoneticPr fontId="3"/>
  </si>
  <si>
    <t>（青森市）</t>
    <rPh sb="1" eb="3">
      <t>アオモリ</t>
    </rPh>
    <rPh sb="3" eb="4">
      <t>シ</t>
    </rPh>
    <phoneticPr fontId="3"/>
  </si>
  <si>
    <t>（鯵ヶ沢町）</t>
    <rPh sb="1" eb="5">
      <t>アジガサワマチ</t>
    </rPh>
    <phoneticPr fontId="3"/>
  </si>
  <si>
    <t>上北郡七戸町森ヶ沢280-1</t>
    <rPh sb="0" eb="3">
      <t>カミキタグン</t>
    </rPh>
    <rPh sb="3" eb="6">
      <t>シチノヘマチ</t>
    </rPh>
    <phoneticPr fontId="3"/>
  </si>
  <si>
    <t>ひばりこども園</t>
    <rPh sb="6" eb="7">
      <t>エン</t>
    </rPh>
    <phoneticPr fontId="3"/>
  </si>
  <si>
    <t>認定こども園甲田幼稚園</t>
    <rPh sb="0" eb="2">
      <t>ニンテイ</t>
    </rPh>
    <rPh sb="5" eb="6">
      <t>エン</t>
    </rPh>
    <rPh sb="6" eb="8">
      <t>コウダ</t>
    </rPh>
    <rPh sb="8" eb="11">
      <t>ヨウチエン</t>
    </rPh>
    <phoneticPr fontId="3"/>
  </si>
  <si>
    <t>青森市金沢一丁目2-7</t>
    <rPh sb="0" eb="2">
      <t>アオモリ</t>
    </rPh>
    <rPh sb="2" eb="3">
      <t>シ</t>
    </rPh>
    <rPh sb="3" eb="5">
      <t>カナザワ</t>
    </rPh>
    <rPh sb="5" eb="8">
      <t>イッチョウメ</t>
    </rPh>
    <phoneticPr fontId="3"/>
  </si>
  <si>
    <t>下北地域</t>
  </si>
  <si>
    <t>認定こども園こばと幼稚園</t>
    <rPh sb="0" eb="2">
      <t>ニンテイ</t>
    </rPh>
    <rPh sb="5" eb="6">
      <t>エン</t>
    </rPh>
    <rPh sb="9" eb="12">
      <t>ヨウチエン</t>
    </rPh>
    <phoneticPr fontId="3"/>
  </si>
  <si>
    <t>むつ市昭和町23-25</t>
    <rPh sb="2" eb="3">
      <t>シ</t>
    </rPh>
    <rPh sb="3" eb="6">
      <t>ショウワマチ</t>
    </rPh>
    <phoneticPr fontId="3"/>
  </si>
  <si>
    <t>八戸市南類家三丁目3-10</t>
    <rPh sb="0" eb="3">
      <t>ハチノヘシ</t>
    </rPh>
    <rPh sb="4" eb="5">
      <t>ルイ</t>
    </rPh>
    <rPh sb="5" eb="6">
      <t>ケ</t>
    </rPh>
    <rPh sb="6" eb="9">
      <t>サンチョウメ</t>
    </rPh>
    <phoneticPr fontId="3"/>
  </si>
  <si>
    <t>三沢市東町一丁目9-21</t>
    <rPh sb="0" eb="2">
      <t>ミサワ</t>
    </rPh>
    <rPh sb="2" eb="3">
      <t>シ</t>
    </rPh>
    <rPh sb="3" eb="4">
      <t>ヒガシ</t>
    </rPh>
    <phoneticPr fontId="3"/>
  </si>
  <si>
    <t>十文字清志</t>
    <phoneticPr fontId="3"/>
  </si>
  <si>
    <t>26</t>
  </si>
  <si>
    <t>29</t>
  </si>
  <si>
    <t>老人福祉センター（Ａ型）</t>
    <phoneticPr fontId="3"/>
  </si>
  <si>
    <t>内 小 循内 ﾘﾊ　神内</t>
  </si>
  <si>
    <t>内　呼内　呼外　消内　循内　婦　外　整　形　泌 ﾘﾊ</t>
  </si>
  <si>
    <t>救急病院指定  糖・内分内 循・呼内 消内 小 外 整 皮 ひ 産婦 眼 耳 ﾘﾊ 精 麻 放 脳外 心血 歯口 形 病理</t>
  </si>
  <si>
    <t xml:space="preserve">救急病院指定  内 精 小 外 整 眼 耳 </t>
  </si>
  <si>
    <t xml:space="preserve">救急病院指定  内 小 外 整 皮 婦 眼 麻 脳外 消内 循内 </t>
  </si>
  <si>
    <t>内 精 老精 児精 心内</t>
  </si>
  <si>
    <t>内 精 心内</t>
  </si>
  <si>
    <t>内 外 放 小 心血外 婦 麻</t>
  </si>
  <si>
    <t>心療内 消内 内 精 神内</t>
  </si>
  <si>
    <t>救急病院指定  内　老内　外　消外　呼外　乳外　甲外　肛外　整　形　リハ　皮 麻</t>
  </si>
  <si>
    <t>救急病院指定  内 外 ﾘﾊ 放 呼 消 循 神内 整 呼外 肛</t>
  </si>
  <si>
    <t>救急病院指定  内 小 神 外 整 皮 泌 脳外 麻 産婦 耳 眼 ﾘﾊ 放 歯外 循 形 心血外</t>
  </si>
  <si>
    <t>救急病院指定  内 小 外 産婦 眼 耳 整 脳外 皮</t>
  </si>
  <si>
    <t>救急病院指定  内 循 小 外 整 皮 泌 産婦 眼 耳</t>
  </si>
  <si>
    <t>内 精 神 心療内</t>
  </si>
  <si>
    <t>救急病院指定  内 外 ﾘﾊ 皮 泌 眼 脳外 神内 整　循内</t>
  </si>
  <si>
    <t>内 精 神 歯 心療内</t>
  </si>
  <si>
    <t>内 外 泌 肛</t>
  </si>
  <si>
    <t xml:space="preserve">内 心療内 呼内 消内 循内 精 神内 放 ﾘﾊ </t>
  </si>
  <si>
    <t>救急病院指定  内 外 泌 整 循内 消内 麻 ﾘﾊ 眼 放</t>
  </si>
  <si>
    <t>内 神内 呼 小 胃 循 ﾘﾊ 放</t>
  </si>
  <si>
    <t>内 精 神 循</t>
  </si>
  <si>
    <t>内　消内</t>
  </si>
  <si>
    <t xml:space="preserve">救急病院指定  内 外 小　精　整  ﾘｳ　脳外 産婦 眼 耳　皮 泌 形 放 麻　歯外　神内 </t>
  </si>
  <si>
    <t>救急病院指定  内 小 外 整 眼 皮 放 婦</t>
  </si>
  <si>
    <t>内 整 皮</t>
  </si>
  <si>
    <t>内 消内 外 泌 肛外 整 眼 ﾘﾊ</t>
  </si>
  <si>
    <t>救急病院指定  内 小 外 整 婦 眼 歯 耳</t>
  </si>
  <si>
    <t>救急病院指定  内 精 神内 呼内 消内 循内 小 外 整 脳 皮 ひ 産婦 眼 耳 ﾘﾊ 放 麻 糖尿内 内分内 救 病理診 臨床検 ペ外 疼痛</t>
  </si>
  <si>
    <t>内 小 整 ﾘﾊ 循 ﾘｳ</t>
  </si>
  <si>
    <t>救急病院指定  内 小 外 整 皮 泌 ﾘﾊ</t>
  </si>
  <si>
    <t>青森市長島2-10-3</t>
    <rPh sb="0" eb="2">
      <t>アオモリ</t>
    </rPh>
    <rPh sb="2" eb="3">
      <t>シ</t>
    </rPh>
    <rPh sb="3" eb="5">
      <t>ナガシマ</t>
    </rPh>
    <phoneticPr fontId="4"/>
  </si>
  <si>
    <t>むつ市中央1丁目3-33</t>
  </si>
  <si>
    <t>0175-31-1388</t>
  </si>
  <si>
    <t>看護師３年制
（全日制）</t>
    <rPh sb="4" eb="5">
      <t>ネン</t>
    </rPh>
    <rPh sb="8" eb="11">
      <t>ゼンニチセイ</t>
    </rPh>
    <phoneticPr fontId="4"/>
  </si>
  <si>
    <t>県(高)所管</t>
  </si>
  <si>
    <t>県(こ)所管</t>
  </si>
  <si>
    <t>県(こ)所管</t>
    <rPh sb="0" eb="1">
      <t>ケン</t>
    </rPh>
    <phoneticPr fontId="3"/>
  </si>
  <si>
    <t>県(障)所管</t>
  </si>
  <si>
    <t>県(健)所管</t>
  </si>
  <si>
    <t>県(高)所管</t>
    <rPh sb="0" eb="1">
      <t>ケン</t>
    </rPh>
    <rPh sb="2" eb="3">
      <t>コウ</t>
    </rPh>
    <rPh sb="4" eb="6">
      <t>ショカン</t>
    </rPh>
    <phoneticPr fontId="3"/>
  </si>
  <si>
    <r>
      <t xml:space="preserve">代表者等
</t>
    </r>
    <r>
      <rPr>
        <sz val="10"/>
        <rFont val="ＭＳ ゴシック"/>
        <family val="3"/>
        <charset val="128"/>
      </rPr>
      <t>（法人・病院・大学・養成校・行政機関のみ）</t>
    </r>
    <rPh sb="0" eb="3">
      <t>ダイヒョウシャ</t>
    </rPh>
    <rPh sb="3" eb="4">
      <t>トウ</t>
    </rPh>
    <rPh sb="6" eb="8">
      <t>ホウジン</t>
    </rPh>
    <rPh sb="9" eb="11">
      <t>ビョウイン</t>
    </rPh>
    <rPh sb="12" eb="14">
      <t>ダイガク</t>
    </rPh>
    <rPh sb="15" eb="17">
      <t>ヨウセイ</t>
    </rPh>
    <rPh sb="17" eb="18">
      <t>コウ</t>
    </rPh>
    <rPh sb="19" eb="21">
      <t>ギョウセイ</t>
    </rPh>
    <rPh sb="21" eb="23">
      <t>キカン</t>
    </rPh>
    <phoneticPr fontId="3"/>
  </si>
  <si>
    <r>
      <t xml:space="preserve">設置主体
</t>
    </r>
    <r>
      <rPr>
        <sz val="8"/>
        <rFont val="ＭＳ ゴシック"/>
        <family val="3"/>
        <charset val="128"/>
      </rPr>
      <t>（運営主体/指定管理）</t>
    </r>
    <rPh sb="0" eb="2">
      <t>セッチ</t>
    </rPh>
    <rPh sb="2" eb="4">
      <t>シュタイ</t>
    </rPh>
    <rPh sb="6" eb="8">
      <t>ウンエイ</t>
    </rPh>
    <rPh sb="8" eb="10">
      <t>シュタイ</t>
    </rPh>
    <rPh sb="11" eb="13">
      <t>シテイ</t>
    </rPh>
    <rPh sb="13" eb="15">
      <t>カンリ</t>
    </rPh>
    <phoneticPr fontId="4"/>
  </si>
  <si>
    <t>みちのく苑</t>
    <phoneticPr fontId="4"/>
  </si>
  <si>
    <t>感染</t>
    <rPh sb="0" eb="2">
      <t>カンセン</t>
    </rPh>
    <phoneticPr fontId="3"/>
  </si>
  <si>
    <t>病床</t>
    <rPh sb="0" eb="2">
      <t>ビョウショウ</t>
    </rPh>
    <phoneticPr fontId="3"/>
  </si>
  <si>
    <r>
      <t xml:space="preserve">施設数
</t>
    </r>
    <r>
      <rPr>
        <sz val="12"/>
        <rFont val="ＭＳ ゴシック"/>
        <family val="3"/>
        <charset val="128"/>
      </rPr>
      <t>（フィルタ後）</t>
    </r>
    <rPh sb="0" eb="2">
      <t>シセツ</t>
    </rPh>
    <rPh sb="2" eb="3">
      <t>スウ</t>
    </rPh>
    <phoneticPr fontId="3"/>
  </si>
  <si>
    <r>
      <t xml:space="preserve">定員・病床数
</t>
    </r>
    <r>
      <rPr>
        <sz val="12"/>
        <rFont val="ＭＳ ゴシック"/>
        <family val="3"/>
        <charset val="128"/>
      </rPr>
      <t>（フィルタ後）</t>
    </r>
    <rPh sb="0" eb="2">
      <t>テイイン</t>
    </rPh>
    <rPh sb="3" eb="6">
      <t>ビョウショウスウ</t>
    </rPh>
    <rPh sb="12" eb="13">
      <t>ゴ</t>
    </rPh>
    <phoneticPr fontId="3"/>
  </si>
  <si>
    <t>（内訳）</t>
    <rPh sb="1" eb="3">
      <t>ウチワケ</t>
    </rPh>
    <phoneticPr fontId="3"/>
  </si>
  <si>
    <t>認定こども園以外</t>
    <rPh sb="0" eb="2">
      <t>ニンテイ</t>
    </rPh>
    <rPh sb="5" eb="6">
      <t>エン</t>
    </rPh>
    <rPh sb="6" eb="8">
      <t>イガイ</t>
    </rPh>
    <phoneticPr fontId="3"/>
  </si>
  <si>
    <t>定員
病床数</t>
    <rPh sb="0" eb="2">
      <t>テイイン</t>
    </rPh>
    <rPh sb="3" eb="6">
      <t>ビョウショウスウ</t>
    </rPh>
    <phoneticPr fontId="4"/>
  </si>
  <si>
    <t>※</t>
    <phoneticPr fontId="3"/>
  </si>
  <si>
    <t>保育所(P1)</t>
    <rPh sb="0" eb="3">
      <t>ホイクショ</t>
    </rPh>
    <phoneticPr fontId="4"/>
  </si>
  <si>
    <t>遠藤　雪夫</t>
    <rPh sb="0" eb="2">
      <t>エンドウ</t>
    </rPh>
    <rPh sb="3" eb="5">
      <t>ユキオ</t>
    </rPh>
    <phoneticPr fontId="3"/>
  </si>
  <si>
    <t>認定こども園　あかしや保育園</t>
    <rPh sb="0" eb="2">
      <t>ニンテイ</t>
    </rPh>
    <rPh sb="5" eb="6">
      <t>エン</t>
    </rPh>
    <rPh sb="11" eb="14">
      <t>ホイクエン</t>
    </rPh>
    <phoneticPr fontId="3"/>
  </si>
  <si>
    <t>こども園　瑞穂</t>
    <rPh sb="3" eb="4">
      <t>エン</t>
    </rPh>
    <rPh sb="5" eb="7">
      <t>ミズホ</t>
    </rPh>
    <phoneticPr fontId="3"/>
  </si>
  <si>
    <t>佐藤　仙人</t>
    <rPh sb="3" eb="5">
      <t>セント</t>
    </rPh>
    <phoneticPr fontId="3"/>
  </si>
  <si>
    <t>弘前市大字下白銀町14-2</t>
    <phoneticPr fontId="3"/>
  </si>
  <si>
    <t>認定こども園
計</t>
    <rPh sb="0" eb="2">
      <t>ニンテイ</t>
    </rPh>
    <rPh sb="5" eb="6">
      <t>エン</t>
    </rPh>
    <rPh sb="7" eb="8">
      <t>ケイ</t>
    </rPh>
    <phoneticPr fontId="3"/>
  </si>
  <si>
    <t>病床計</t>
    <rPh sb="0" eb="2">
      <t>ビョウショウ</t>
    </rPh>
    <rPh sb="2" eb="3">
      <t>ケイ</t>
    </rPh>
    <phoneticPr fontId="3"/>
  </si>
  <si>
    <t>017-741-5919</t>
    <phoneticPr fontId="3"/>
  </si>
  <si>
    <t>八ッ橋保育園</t>
    <rPh sb="3" eb="6">
      <t>ホイクエン</t>
    </rPh>
    <phoneticPr fontId="4"/>
  </si>
  <si>
    <t>下北地域広域行政事務組合（みちのく福祉会）</t>
    <rPh sb="17" eb="19">
      <t>フクシ</t>
    </rPh>
    <rPh sb="19" eb="20">
      <t>カイ</t>
    </rPh>
    <phoneticPr fontId="4"/>
  </si>
  <si>
    <t>黒石市境松一丁目1ー1</t>
    <rPh sb="0" eb="3">
      <t>クロイシシ</t>
    </rPh>
    <rPh sb="3" eb="5">
      <t>サカイマツ</t>
    </rPh>
    <rPh sb="5" eb="8">
      <t>イッチョウメ</t>
    </rPh>
    <phoneticPr fontId="4"/>
  </si>
  <si>
    <t>十和田市東三番町4-11</t>
    <rPh sb="0" eb="8">
      <t>トワダシヒガシサンバンチョウ</t>
    </rPh>
    <phoneticPr fontId="4"/>
  </si>
  <si>
    <t>三戸郡三戸町川守田関根4-1</t>
    <rPh sb="0" eb="3">
      <t>サンノヘグン</t>
    </rPh>
    <rPh sb="3" eb="6">
      <t>サンノヘマチ</t>
    </rPh>
    <rPh sb="6" eb="9">
      <t>カワモリタ</t>
    </rPh>
    <rPh sb="9" eb="11">
      <t>セキネ</t>
    </rPh>
    <phoneticPr fontId="4"/>
  </si>
  <si>
    <t>上北郡おいらせ町山崎2592-7</t>
    <rPh sb="8" eb="10">
      <t>ヤマザキ</t>
    </rPh>
    <phoneticPr fontId="4"/>
  </si>
  <si>
    <t>(社)慈恵会青い森病院</t>
    <rPh sb="1" eb="2">
      <t>シャ</t>
    </rPh>
    <rPh sb="3" eb="4">
      <t>ジ</t>
    </rPh>
    <rPh sb="4" eb="5">
      <t>ケイ</t>
    </rPh>
    <rPh sb="5" eb="6">
      <t>カイ</t>
    </rPh>
    <rPh sb="6" eb="7">
      <t>アオ</t>
    </rPh>
    <rPh sb="8" eb="9">
      <t>モリ</t>
    </rPh>
    <rPh sb="9" eb="11">
      <t>ビョウイン</t>
    </rPh>
    <phoneticPr fontId="4"/>
  </si>
  <si>
    <t>(一社)青森精神医学研究所附属浅虫温泉病院</t>
    <rPh sb="1" eb="2">
      <t>イチ</t>
    </rPh>
    <rPh sb="2" eb="3">
      <t>シャ</t>
    </rPh>
    <rPh sb="4" eb="6">
      <t>アオモリ</t>
    </rPh>
    <rPh sb="6" eb="8">
      <t>セイシン</t>
    </rPh>
    <rPh sb="8" eb="10">
      <t>イガク</t>
    </rPh>
    <rPh sb="10" eb="13">
      <t>ケンキュウショ</t>
    </rPh>
    <rPh sb="13" eb="15">
      <t>フゾク</t>
    </rPh>
    <rPh sb="15" eb="17">
      <t>アサムシ</t>
    </rPh>
    <rPh sb="17" eb="19">
      <t>オンセン</t>
    </rPh>
    <rPh sb="19" eb="21">
      <t>ビョウイン</t>
    </rPh>
    <phoneticPr fontId="4"/>
  </si>
  <si>
    <t>(公財)鷹揚郷腎研究所青森病院</t>
    <phoneticPr fontId="3"/>
  </si>
  <si>
    <t>(社)慈恵会青森慈恵会病院</t>
    <phoneticPr fontId="3"/>
  </si>
  <si>
    <t>(一財)双仁会青森厚生病院</t>
    <phoneticPr fontId="3"/>
  </si>
  <si>
    <t>青森保健生活協同組合生協さくら病院</t>
    <phoneticPr fontId="3"/>
  </si>
  <si>
    <t>(一財)愛成会弘前愛成会病院</t>
    <phoneticPr fontId="3"/>
  </si>
  <si>
    <t>(公財)鷹揚郷腎研究所弘前病院</t>
    <phoneticPr fontId="3"/>
  </si>
  <si>
    <t>(医)弘愛会弘愛会病院</t>
    <phoneticPr fontId="3"/>
  </si>
  <si>
    <t>津軽保健生活協同組合健生病院</t>
    <phoneticPr fontId="3"/>
  </si>
  <si>
    <t>津軽保健生活協同組合藤代健生病院</t>
    <phoneticPr fontId="3"/>
  </si>
  <si>
    <t>(医)元秀会弘前小野病院</t>
    <phoneticPr fontId="3"/>
  </si>
  <si>
    <t>独立行政法人国立病院機構八戸病院</t>
    <phoneticPr fontId="3"/>
  </si>
  <si>
    <t>独立行政法人労働者健康安全機構青森労災病院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7" eb="19">
      <t>ロウサイ</t>
    </rPh>
    <rPh sb="19" eb="21">
      <t>ビョウイン</t>
    </rPh>
    <phoneticPr fontId="4"/>
  </si>
  <si>
    <t>労働者健康安全機構</t>
    <rPh sb="0" eb="3">
      <t>ロウドウシャ</t>
    </rPh>
    <rPh sb="3" eb="5">
      <t>ケンコウ</t>
    </rPh>
    <rPh sb="5" eb="7">
      <t>アンゼン</t>
    </rPh>
    <rPh sb="7" eb="9">
      <t>キコウ</t>
    </rPh>
    <phoneticPr fontId="4"/>
  </si>
  <si>
    <t>(医)青仁会青南病院</t>
    <phoneticPr fontId="3"/>
  </si>
  <si>
    <t>(医)仁桂会佐々木泌尿器科病院</t>
    <phoneticPr fontId="3"/>
  </si>
  <si>
    <t>(医)清照会湊病院</t>
    <phoneticPr fontId="3"/>
  </si>
  <si>
    <t>社会医療法人松平病院</t>
    <phoneticPr fontId="3"/>
  </si>
  <si>
    <t>(医)正恵会石田温泉病院</t>
    <phoneticPr fontId="3"/>
  </si>
  <si>
    <t>つがる西北五広域連合つがる総合病院</t>
    <phoneticPr fontId="3"/>
  </si>
  <si>
    <t>つがる西北五広域連合かなぎ病院</t>
    <phoneticPr fontId="3"/>
  </si>
  <si>
    <t>(医)慈仁会尾野病院</t>
    <phoneticPr fontId="3"/>
  </si>
  <si>
    <t>(医)誠仁会尾野病院</t>
    <phoneticPr fontId="3"/>
  </si>
  <si>
    <t>(一財)済誠会十和田済誠会病院</t>
    <phoneticPr fontId="3"/>
  </si>
  <si>
    <t>(医)赤心会十和田東病院</t>
    <phoneticPr fontId="3"/>
  </si>
  <si>
    <t>(一財)仁和会三沢中央病院</t>
    <phoneticPr fontId="3"/>
  </si>
  <si>
    <t>(医)聖心会三沢聖心会病院</t>
    <phoneticPr fontId="3"/>
  </si>
  <si>
    <t>030-0151</t>
    <phoneticPr fontId="3"/>
  </si>
  <si>
    <t>鳳会(ｵｵﾄﾞﾘｶｲ)</t>
    <phoneticPr fontId="3"/>
  </si>
  <si>
    <t>桜川会(ｻｸﾗｶﾞﾜｶｲ)</t>
    <phoneticPr fontId="3"/>
  </si>
  <si>
    <t>円覚会(ｴﾝｶｸｶｲ)</t>
    <phoneticPr fontId="3"/>
  </si>
  <si>
    <t>福聚会(ﾌｸｼﾞｭｶｲ)</t>
    <phoneticPr fontId="3"/>
  </si>
  <si>
    <t>017-763-4570</t>
    <phoneticPr fontId="3"/>
  </si>
  <si>
    <t>0172-33-3060</t>
    <phoneticPr fontId="3"/>
  </si>
  <si>
    <t>弘前草右会(ﾋﾛｻｷｿｳﾕｳｶｲ)</t>
    <phoneticPr fontId="3"/>
  </si>
  <si>
    <t>高智会(ﾀｶﾄﾓｶｲ)</t>
    <phoneticPr fontId="3"/>
  </si>
  <si>
    <t>昭三会(ｼｮｳｻﾝｶｲ)</t>
    <phoneticPr fontId="3"/>
  </si>
  <si>
    <t>富輝会(ﾌｷｶｲ)</t>
    <phoneticPr fontId="3"/>
  </si>
  <si>
    <t>三和会(ﾐﾂﾜｶｲ)</t>
    <phoneticPr fontId="3"/>
  </si>
  <si>
    <t>千年会(ﾁﾄｾｶｲ)</t>
    <phoneticPr fontId="3"/>
  </si>
  <si>
    <t>桜友会(ｵｳﾕｳｶｲ)</t>
    <phoneticPr fontId="3"/>
  </si>
  <si>
    <t>惠乃杜(ﾒｸﾞﾐﾉﾓﾘ)</t>
    <rPh sb="0" eb="1">
      <t>メグミ</t>
    </rPh>
    <rPh sb="1" eb="2">
      <t>ノ</t>
    </rPh>
    <rPh sb="2" eb="3">
      <t>モリ</t>
    </rPh>
    <phoneticPr fontId="3"/>
  </si>
  <si>
    <t>実生会(ﾐｼｮｳｶｲ)</t>
    <phoneticPr fontId="3"/>
  </si>
  <si>
    <t>橘香会(ｷｯｺｳｶｲ)</t>
    <phoneticPr fontId="3"/>
  </si>
  <si>
    <t>清水会(ｷﾖﾐｽﾞｶｲ)</t>
    <phoneticPr fontId="3"/>
  </si>
  <si>
    <t>藤巴会(ﾄｳﾕｳｶｲ)</t>
    <phoneticPr fontId="3"/>
  </si>
  <si>
    <t>白銀会(ｼﾛｶﾞﾈｶｲ)</t>
    <phoneticPr fontId="3"/>
  </si>
  <si>
    <t>結心会(ﾕｳｼﾝｶｲ)</t>
    <rPh sb="0" eb="1">
      <t>ムス</t>
    </rPh>
    <rPh sb="1" eb="2">
      <t>ココロ</t>
    </rPh>
    <rPh sb="2" eb="3">
      <t>カイ</t>
    </rPh>
    <phoneticPr fontId="4"/>
  </si>
  <si>
    <t>浅吉の会(ｱｻｷﾁﾉｶｲ)</t>
    <rPh sb="0" eb="1">
      <t>アサ</t>
    </rPh>
    <rPh sb="1" eb="2">
      <t>キチ</t>
    </rPh>
    <rPh sb="3" eb="4">
      <t>カイ</t>
    </rPh>
    <phoneticPr fontId="4"/>
  </si>
  <si>
    <t>御幸会(ﾐﾕｷｶｲ)</t>
    <phoneticPr fontId="3"/>
  </si>
  <si>
    <t>鎌重会(ｶﾏｼﾞｭｳｶｲ)</t>
    <phoneticPr fontId="3"/>
  </si>
  <si>
    <t>如水会(ｼﾞｮｽｲｶｲ)</t>
    <phoneticPr fontId="3"/>
  </si>
  <si>
    <t>平川市社会福祉協議会(ﾋﾗｶﾜｼｼｬｶｲﾌｸｼｷｮｳｷﾞｶｲ)</t>
    <rPh sb="0" eb="2">
      <t>ヒラカワ</t>
    </rPh>
    <rPh sb="2" eb="3">
      <t>シ</t>
    </rPh>
    <phoneticPr fontId="4"/>
  </si>
  <si>
    <t>法心会(ﾎｳｼﾝｶｲ)</t>
    <phoneticPr fontId="3"/>
  </si>
  <si>
    <t>柏根会(ﾊｸﾈｶｲ)</t>
    <phoneticPr fontId="3"/>
  </si>
  <si>
    <t>高城同志会(ｺｳｼﾞｮｳﾄﾞｳｼｶｲ)</t>
    <phoneticPr fontId="3"/>
  </si>
  <si>
    <t>白岩会(ｼﾛｲﾜｶｲ)</t>
    <phoneticPr fontId="3"/>
  </si>
  <si>
    <t>平沢　一臣</t>
    <phoneticPr fontId="3"/>
  </si>
  <si>
    <t>039-2152</t>
    <phoneticPr fontId="3"/>
  </si>
  <si>
    <t>青森中央学院大学看護学部看護学科</t>
    <rPh sb="0" eb="2">
      <t>アオモリ</t>
    </rPh>
    <rPh sb="2" eb="8">
      <t>チュウオウガクインダイガク</t>
    </rPh>
    <rPh sb="8" eb="10">
      <t>カンゴ</t>
    </rPh>
    <rPh sb="10" eb="12">
      <t>ガクブ</t>
    </rPh>
    <rPh sb="12" eb="14">
      <t>カンゴ</t>
    </rPh>
    <rPh sb="14" eb="16">
      <t>ガッカ</t>
    </rPh>
    <phoneticPr fontId="3"/>
  </si>
  <si>
    <t>青森県立黒石高等学校看護科・専攻科看護科</t>
    <rPh sb="10" eb="12">
      <t>カンゴ</t>
    </rPh>
    <rPh sb="12" eb="13">
      <t>カ</t>
    </rPh>
    <rPh sb="14" eb="16">
      <t>センコウ</t>
    </rPh>
    <rPh sb="16" eb="17">
      <t>カ</t>
    </rPh>
    <rPh sb="17" eb="19">
      <t>カンゴ</t>
    </rPh>
    <rPh sb="19" eb="20">
      <t>カ</t>
    </rPh>
    <phoneticPr fontId="4"/>
  </si>
  <si>
    <t>八戸保健医療専門学校歯科衛生士学科</t>
    <rPh sb="0" eb="2">
      <t>ハチノヘ</t>
    </rPh>
    <rPh sb="2" eb="4">
      <t>ホケン</t>
    </rPh>
    <rPh sb="4" eb="6">
      <t>イリョウ</t>
    </rPh>
    <rPh sb="10" eb="12">
      <t>シカ</t>
    </rPh>
    <rPh sb="12" eb="15">
      <t>エイセイシ</t>
    </rPh>
    <rPh sb="15" eb="17">
      <t>ガッカ</t>
    </rPh>
    <phoneticPr fontId="4"/>
  </si>
  <si>
    <t>三沢市中央町四丁目6-13</t>
    <rPh sb="0" eb="2">
      <t>ミサワ</t>
    </rPh>
    <rPh sb="2" eb="3">
      <t>シ</t>
    </rPh>
    <phoneticPr fontId="3"/>
  </si>
  <si>
    <t>吉田　耕悦</t>
    <rPh sb="0" eb="2">
      <t>ヨシダ</t>
    </rPh>
    <rPh sb="3" eb="4">
      <t>タガヤ</t>
    </rPh>
    <rPh sb="4" eb="5">
      <t>エツ</t>
    </rPh>
    <phoneticPr fontId="3"/>
  </si>
  <si>
    <t>0175-37-5113</t>
  </si>
  <si>
    <t>小林　陽一</t>
    <rPh sb="3" eb="5">
      <t>ヨウイチ</t>
    </rPh>
    <phoneticPr fontId="3"/>
  </si>
  <si>
    <t>成田　春洋</t>
    <rPh sb="0" eb="2">
      <t>ナリタ</t>
    </rPh>
    <rPh sb="3" eb="4">
      <t>ハル</t>
    </rPh>
    <rPh sb="4" eb="5">
      <t>ヒロ</t>
    </rPh>
    <phoneticPr fontId="4"/>
  </si>
  <si>
    <t>愛成会</t>
    <rPh sb="2" eb="3">
      <t>カイ</t>
    </rPh>
    <phoneticPr fontId="3"/>
  </si>
  <si>
    <t>0172-55-5578</t>
    <phoneticPr fontId="4"/>
  </si>
  <si>
    <t>弘前市大字賀田二丁目4-2</t>
    <rPh sb="3" eb="5">
      <t>オオアザ</t>
    </rPh>
    <rPh sb="5" eb="7">
      <t>ヨシタ</t>
    </rPh>
    <rPh sb="7" eb="8">
      <t>ニ</t>
    </rPh>
    <rPh sb="8" eb="10">
      <t>チョウメ</t>
    </rPh>
    <phoneticPr fontId="8"/>
  </si>
  <si>
    <t>ゆうゆうきっず青森</t>
    <rPh sb="7" eb="9">
      <t>アオモリ</t>
    </rPh>
    <phoneticPr fontId="4"/>
  </si>
  <si>
    <t>認定こども園やすた</t>
    <rPh sb="0" eb="2">
      <t>ニンテイ</t>
    </rPh>
    <rPh sb="5" eb="6">
      <t>エン</t>
    </rPh>
    <phoneticPr fontId="4"/>
  </si>
  <si>
    <t>認定こども園ひのき</t>
    <rPh sb="0" eb="2">
      <t>ニンテイ</t>
    </rPh>
    <rPh sb="5" eb="6">
      <t>エン</t>
    </rPh>
    <phoneticPr fontId="3"/>
  </si>
  <si>
    <t>認定こども園あらかわ</t>
    <rPh sb="0" eb="2">
      <t>ニンテイ</t>
    </rPh>
    <rPh sb="5" eb="6">
      <t>エン</t>
    </rPh>
    <phoneticPr fontId="3"/>
  </si>
  <si>
    <t>030-0822</t>
    <phoneticPr fontId="3"/>
  </si>
  <si>
    <t>017-737-3388</t>
    <phoneticPr fontId="3"/>
  </si>
  <si>
    <t>旭ヶ丘あかちゃんの家</t>
    <rPh sb="0" eb="3">
      <t>アサヒガオカ</t>
    </rPh>
    <rPh sb="9" eb="10">
      <t>イエ</t>
    </rPh>
    <phoneticPr fontId="4"/>
  </si>
  <si>
    <t>認定こども園長者幼稚園</t>
    <rPh sb="0" eb="2">
      <t>ニンテイ</t>
    </rPh>
    <rPh sb="5" eb="6">
      <t>エン</t>
    </rPh>
    <rPh sb="6" eb="8">
      <t>チョウジャ</t>
    </rPh>
    <rPh sb="8" eb="11">
      <t>ヨウチエン</t>
    </rPh>
    <phoneticPr fontId="4"/>
  </si>
  <si>
    <t>特別養護老人ホーム</t>
    <phoneticPr fontId="3"/>
  </si>
  <si>
    <t>瑞光園ハイツ白銀台</t>
    <rPh sb="6" eb="8">
      <t>シロガネ</t>
    </rPh>
    <rPh sb="8" eb="9">
      <t>ダイ</t>
    </rPh>
    <phoneticPr fontId="3"/>
  </si>
  <si>
    <t>八戸市大字白銀町字姥久保25番1</t>
    <rPh sb="0" eb="3">
      <t>ハチノヘシ</t>
    </rPh>
    <rPh sb="5" eb="7">
      <t>シロガネ</t>
    </rPh>
    <rPh sb="7" eb="8">
      <t>マチ</t>
    </rPh>
    <rPh sb="8" eb="9">
      <t>アザ</t>
    </rPh>
    <rPh sb="9" eb="10">
      <t>ウバ</t>
    </rPh>
    <rPh sb="10" eb="12">
      <t>クボ</t>
    </rPh>
    <rPh sb="14" eb="15">
      <t>バン</t>
    </rPh>
    <phoneticPr fontId="4"/>
  </si>
  <si>
    <t>0178-32-6447</t>
    <phoneticPr fontId="3"/>
  </si>
  <si>
    <t>031-0822</t>
    <phoneticPr fontId="3"/>
  </si>
  <si>
    <t>あおぞら会(ｱｵｿﾞﾗｶｲ)</t>
    <rPh sb="4" eb="5">
      <t>カイ</t>
    </rPh>
    <phoneticPr fontId="4"/>
  </si>
  <si>
    <t>0178-27-4073</t>
    <phoneticPr fontId="3"/>
  </si>
  <si>
    <t>039-1103</t>
    <phoneticPr fontId="3"/>
  </si>
  <si>
    <t>あおぞら会</t>
    <rPh sb="4" eb="5">
      <t>カイ</t>
    </rPh>
    <phoneticPr fontId="4"/>
  </si>
  <si>
    <t>清川喜美子</t>
    <rPh sb="0" eb="2">
      <t>キヨカワ</t>
    </rPh>
    <rPh sb="2" eb="5">
      <t>キミコ</t>
    </rPh>
    <phoneticPr fontId="4"/>
  </si>
  <si>
    <t>0172-52-4121</t>
    <phoneticPr fontId="4"/>
  </si>
  <si>
    <t>こども園さかえ</t>
    <rPh sb="3" eb="4">
      <t>エン</t>
    </rPh>
    <phoneticPr fontId="3"/>
  </si>
  <si>
    <t>こども園津軽野</t>
    <rPh sb="3" eb="4">
      <t>エン</t>
    </rPh>
    <rPh sb="4" eb="6">
      <t>ツガル</t>
    </rPh>
    <rPh sb="6" eb="7">
      <t>ノ</t>
    </rPh>
    <phoneticPr fontId="3"/>
  </si>
  <si>
    <t>こども園長橋</t>
    <rPh sb="3" eb="4">
      <t>エン</t>
    </rPh>
    <rPh sb="4" eb="6">
      <t>ナガハシ</t>
    </rPh>
    <phoneticPr fontId="3"/>
  </si>
  <si>
    <t>五所川原市金木町朝日山77</t>
    <rPh sb="0" eb="5">
      <t>ゴショガワラシ</t>
    </rPh>
    <rPh sb="5" eb="8">
      <t>カナギマチ</t>
    </rPh>
    <rPh sb="8" eb="11">
      <t>アサヒヤマ</t>
    </rPh>
    <phoneticPr fontId="7"/>
  </si>
  <si>
    <t>0173-34-6185</t>
    <phoneticPr fontId="3"/>
  </si>
  <si>
    <t>三沢市岡三沢八丁目93-2</t>
    <rPh sb="0" eb="2">
      <t>ミサワ</t>
    </rPh>
    <rPh sb="2" eb="3">
      <t>シ</t>
    </rPh>
    <rPh sb="3" eb="4">
      <t>オカ</t>
    </rPh>
    <rPh sb="4" eb="6">
      <t>ミサワ</t>
    </rPh>
    <rPh sb="6" eb="7">
      <t>ハチ</t>
    </rPh>
    <phoneticPr fontId="3"/>
  </si>
  <si>
    <t>腰細ヤス子</t>
    <phoneticPr fontId="3"/>
  </si>
  <si>
    <t>0175-34-3483</t>
    <phoneticPr fontId="3"/>
  </si>
  <si>
    <t>039-4401</t>
    <phoneticPr fontId="4"/>
  </si>
  <si>
    <t>直心会(ｼﾞｷｼﾝｶｲ)</t>
    <phoneticPr fontId="3"/>
  </si>
  <si>
    <t>銀杏の会(ｷﾞﾝﾅﾝﾉｶｲ)</t>
    <phoneticPr fontId="3"/>
  </si>
  <si>
    <t>国立療養所松丘保養園</t>
    <rPh sb="0" eb="2">
      <t>コクリツ</t>
    </rPh>
    <rPh sb="5" eb="7">
      <t>マツオカ</t>
    </rPh>
    <rPh sb="7" eb="9">
      <t>ホヨウ</t>
    </rPh>
    <rPh sb="9" eb="10">
      <t>エン</t>
    </rPh>
    <phoneticPr fontId="4"/>
  </si>
  <si>
    <t>髙橋　敏之</t>
    <rPh sb="0" eb="1">
      <t>コウ</t>
    </rPh>
    <rPh sb="1" eb="2">
      <t>ハシ</t>
    </rPh>
    <rPh sb="3" eb="4">
      <t>トシ</t>
    </rPh>
    <rPh sb="4" eb="5">
      <t>ノ</t>
    </rPh>
    <phoneticPr fontId="4"/>
  </si>
  <si>
    <t>森田　隆幸</t>
    <rPh sb="0" eb="2">
      <t>モリタ</t>
    </rPh>
    <rPh sb="3" eb="4">
      <t>リュウ</t>
    </rPh>
    <rPh sb="4" eb="5">
      <t>コウ</t>
    </rPh>
    <phoneticPr fontId="4"/>
  </si>
  <si>
    <t>(医)雄心会青森新都市病院</t>
    <rPh sb="1" eb="2">
      <t>イ</t>
    </rPh>
    <rPh sb="3" eb="4">
      <t>ユウ</t>
    </rPh>
    <rPh sb="4" eb="5">
      <t>ココロ</t>
    </rPh>
    <rPh sb="5" eb="6">
      <t>カイ</t>
    </rPh>
    <rPh sb="6" eb="8">
      <t>アオモリ</t>
    </rPh>
    <rPh sb="8" eb="9">
      <t>シン</t>
    </rPh>
    <rPh sb="9" eb="10">
      <t>ト</t>
    </rPh>
    <rPh sb="10" eb="11">
      <t>シ</t>
    </rPh>
    <phoneticPr fontId="3"/>
  </si>
  <si>
    <t>青森市大字石江字高間109-18</t>
    <rPh sb="0" eb="3">
      <t>アオモリシ</t>
    </rPh>
    <rPh sb="5" eb="6">
      <t>イシ</t>
    </rPh>
    <rPh sb="6" eb="7">
      <t>エ</t>
    </rPh>
    <rPh sb="7" eb="8">
      <t>アザ</t>
    </rPh>
    <rPh sb="8" eb="10">
      <t>タカマ</t>
    </rPh>
    <phoneticPr fontId="4"/>
  </si>
  <si>
    <t>内 外 呼 整 ﾘﾊ</t>
    <phoneticPr fontId="3"/>
  </si>
  <si>
    <t>一戸　淳</t>
    <rPh sb="0" eb="2">
      <t>イチノヘ</t>
    </rPh>
    <rPh sb="3" eb="4">
      <t>ジュン</t>
    </rPh>
    <phoneticPr fontId="3"/>
  </si>
  <si>
    <t>斎藤　聡</t>
    <rPh sb="0" eb="2">
      <t>サイトウ</t>
    </rPh>
    <rPh sb="3" eb="4">
      <t>サトシ</t>
    </rPh>
    <phoneticPr fontId="3"/>
  </si>
  <si>
    <t>青森大学薬学部薬学科</t>
    <rPh sb="0" eb="2">
      <t>アオモリ</t>
    </rPh>
    <rPh sb="2" eb="4">
      <t>ダイガク</t>
    </rPh>
    <rPh sb="4" eb="6">
      <t>ヤクガク</t>
    </rPh>
    <rPh sb="7" eb="10">
      <t>ヤクガクカ</t>
    </rPh>
    <phoneticPr fontId="4"/>
  </si>
  <si>
    <t>八戸学院大学健康医療学部看護学科</t>
    <rPh sb="0" eb="2">
      <t>ハチノヘ</t>
    </rPh>
    <rPh sb="2" eb="4">
      <t>ガクイン</t>
    </rPh>
    <rPh sb="4" eb="6">
      <t>ダイガク</t>
    </rPh>
    <rPh sb="6" eb="8">
      <t>ケンコウ</t>
    </rPh>
    <rPh sb="8" eb="10">
      <t>イリョウ</t>
    </rPh>
    <rPh sb="10" eb="12">
      <t>ガクブ</t>
    </rPh>
    <rPh sb="12" eb="14">
      <t>カンゴ</t>
    </rPh>
    <rPh sb="14" eb="16">
      <t>ガッカ</t>
    </rPh>
    <phoneticPr fontId="3"/>
  </si>
  <si>
    <t>奥島　敏美</t>
    <rPh sb="0" eb="2">
      <t>オクシマ</t>
    </rPh>
    <rPh sb="3" eb="5">
      <t>トシミ</t>
    </rPh>
    <phoneticPr fontId="3"/>
  </si>
  <si>
    <t>棟方　博文</t>
    <rPh sb="0" eb="2">
      <t>ムナカタ</t>
    </rPh>
    <rPh sb="3" eb="5">
      <t>ヒロフミ</t>
    </rPh>
    <phoneticPr fontId="3"/>
  </si>
  <si>
    <t>0172-27-1001</t>
    <phoneticPr fontId="4"/>
  </si>
  <si>
    <t>成田　清春</t>
    <rPh sb="0" eb="2">
      <t>ナリタ</t>
    </rPh>
    <rPh sb="3" eb="5">
      <t>キヨハル</t>
    </rPh>
    <phoneticPr fontId="3"/>
  </si>
  <si>
    <t>幼保連携型認定こども園青森藤こども園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アオモリ</t>
    </rPh>
    <rPh sb="13" eb="14">
      <t>フジ</t>
    </rPh>
    <rPh sb="17" eb="18">
      <t>エン</t>
    </rPh>
    <phoneticPr fontId="4"/>
  </si>
  <si>
    <t>幼保連携型認定こども園いしえこども園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4"/>
  </si>
  <si>
    <t>幼保連携型認定こども園青森東こども園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4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</si>
  <si>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3"/>
  </si>
  <si>
    <t>銀杏ヶ丘こども園</t>
  </si>
  <si>
    <t>幼保連携型認定こども園大坊こども園</t>
  </si>
  <si>
    <t>幼保連携型認定こども園平川中央こども園</t>
  </si>
  <si>
    <t>幼保連携型認定こども園碇ヶ関中央こども園</t>
  </si>
  <si>
    <t>分園29</t>
    <rPh sb="0" eb="1">
      <t>ブン</t>
    </rPh>
    <rPh sb="1" eb="2">
      <t>エン</t>
    </rPh>
    <phoneticPr fontId="3"/>
  </si>
  <si>
    <t>保育所型認定こども園</t>
    <rPh sb="0" eb="3">
      <t>ホイクショ</t>
    </rPh>
    <rPh sb="3" eb="4">
      <t>ガタ</t>
    </rPh>
    <rPh sb="4" eb="6">
      <t>ニンテイ</t>
    </rPh>
    <rPh sb="9" eb="10">
      <t>エン</t>
    </rPh>
    <phoneticPr fontId="3"/>
  </si>
  <si>
    <t>田舎館こども園</t>
  </si>
  <si>
    <t>認定こども園はやせ</t>
  </si>
  <si>
    <t>六ヶ所村立千歳平こども園</t>
    <rPh sb="0" eb="3">
      <t>ロッカショ</t>
    </rPh>
    <rPh sb="3" eb="5">
      <t>ソンリツ</t>
    </rPh>
    <rPh sb="5" eb="7">
      <t>チトセ</t>
    </rPh>
    <rPh sb="7" eb="8">
      <t>タイラ</t>
    </rPh>
    <rPh sb="11" eb="12">
      <t>エン</t>
    </rPh>
    <phoneticPr fontId="1"/>
  </si>
  <si>
    <t>幼保連携型認定こども園二川目保育園</t>
  </si>
  <si>
    <t>下田こども園</t>
  </si>
  <si>
    <t>本村こども園</t>
  </si>
  <si>
    <t>幼保連携型認定こども園三田保育園</t>
  </si>
  <si>
    <t>幼保連携型認定こども園おおぞら保育園</t>
  </si>
  <si>
    <t>幼保連携型認定こども園もりのか保育園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5" eb="18">
      <t>ホイクエン</t>
    </rPh>
    <phoneticPr fontId="4"/>
  </si>
  <si>
    <t>黒石市</t>
    <rPh sb="0" eb="2">
      <t>クロイシ</t>
    </rPh>
    <rPh sb="2" eb="3">
      <t>シ</t>
    </rPh>
    <phoneticPr fontId="3"/>
  </si>
  <si>
    <t>黒石市大字三島字宮元93</t>
    <rPh sb="0" eb="2">
      <t>クロイシ</t>
    </rPh>
    <rPh sb="2" eb="3">
      <t>シ</t>
    </rPh>
    <rPh sb="3" eb="5">
      <t>オオアザ</t>
    </rPh>
    <rPh sb="5" eb="7">
      <t>ミシマ</t>
    </rPh>
    <rPh sb="7" eb="8">
      <t>アザ</t>
    </rPh>
    <rPh sb="8" eb="10">
      <t>ミヤモト</t>
    </rPh>
    <phoneticPr fontId="3"/>
  </si>
  <si>
    <t>036-0536</t>
    <phoneticPr fontId="3"/>
  </si>
  <si>
    <t>愛成会(ｱｲｾｲｶｲ)</t>
    <rPh sb="2" eb="3">
      <t>カイ</t>
    </rPh>
    <phoneticPr fontId="3"/>
  </si>
  <si>
    <t>佐々木　哲</t>
    <rPh sb="0" eb="3">
      <t>ササキ</t>
    </rPh>
    <rPh sb="4" eb="5">
      <t>テツ</t>
    </rPh>
    <phoneticPr fontId="3"/>
  </si>
  <si>
    <t>県こどもみらい課</t>
    <rPh sb="0" eb="1">
      <t>ケン</t>
    </rPh>
    <rPh sb="7" eb="8">
      <t>カ</t>
    </rPh>
    <phoneticPr fontId="3"/>
  </si>
  <si>
    <t>認定こども園東奥幼稚園</t>
    <rPh sb="0" eb="2">
      <t>ニンテイ</t>
    </rPh>
    <rPh sb="5" eb="6">
      <t>エン</t>
    </rPh>
    <rPh sb="6" eb="8">
      <t>トウオウ</t>
    </rPh>
    <rPh sb="8" eb="11">
      <t>ヨウチエン</t>
    </rPh>
    <phoneticPr fontId="3"/>
  </si>
  <si>
    <t>東奥学園</t>
    <rPh sb="0" eb="2">
      <t>トウオウ</t>
    </rPh>
    <rPh sb="2" eb="4">
      <t>ガクエン</t>
    </rPh>
    <phoneticPr fontId="3"/>
  </si>
  <si>
    <t>六戸町</t>
    <rPh sb="0" eb="2">
      <t>ロクノヘ</t>
    </rPh>
    <rPh sb="2" eb="3">
      <t>マチ</t>
    </rPh>
    <phoneticPr fontId="3"/>
  </si>
  <si>
    <t>認定こども園小松ヶ丘幼稚園</t>
    <rPh sb="0" eb="2">
      <t>ニンテイ</t>
    </rPh>
    <rPh sb="5" eb="6">
      <t>エン</t>
    </rPh>
    <rPh sb="6" eb="10">
      <t>コマツガオカ</t>
    </rPh>
    <rPh sb="10" eb="13">
      <t>ヨウチエン</t>
    </rPh>
    <phoneticPr fontId="3"/>
  </si>
  <si>
    <t>033-0074</t>
  </si>
  <si>
    <t>三ツ葉学園</t>
  </si>
  <si>
    <t>全定員のうちユニット型定員50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</si>
  <si>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全定員のうちユニット型定員34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</si>
  <si>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全定員のうちユニット型定員20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</si>
  <si>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福法</t>
    <rPh sb="0" eb="1">
      <t>フク</t>
    </rPh>
    <phoneticPr fontId="3"/>
  </si>
  <si>
    <t>全定員のうちユニット型定員48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</si>
  <si>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039-4222</t>
    <phoneticPr fontId="4"/>
  </si>
  <si>
    <t>小田桐　麿</t>
    <rPh sb="0" eb="2">
      <t>オダ</t>
    </rPh>
    <rPh sb="2" eb="3">
      <t>キリ</t>
    </rPh>
    <phoneticPr fontId="4"/>
  </si>
  <si>
    <t>村上　一夫</t>
    <phoneticPr fontId="3"/>
  </si>
  <si>
    <t>佐藤　弘子</t>
    <phoneticPr fontId="3"/>
  </si>
  <si>
    <t>桜美会(ｵｳﾋﾞｶｲ)</t>
    <rPh sb="0" eb="1">
      <t>サクラ</t>
    </rPh>
    <rPh sb="1" eb="2">
      <t>ビ</t>
    </rPh>
    <phoneticPr fontId="3"/>
  </si>
  <si>
    <t>西津軽郡鰺ヶ沢町大字建石町字雲雀野124-18</t>
    <rPh sb="10" eb="12">
      <t>タテイシ</t>
    </rPh>
    <rPh sb="14" eb="16">
      <t>ヒバリ</t>
    </rPh>
    <rPh sb="16" eb="17">
      <t>ノ</t>
    </rPh>
    <phoneticPr fontId="3"/>
  </si>
  <si>
    <t>038-2702</t>
    <phoneticPr fontId="3"/>
  </si>
  <si>
    <t>桜美会</t>
    <rPh sb="0" eb="1">
      <t>サクラ</t>
    </rPh>
    <rPh sb="1" eb="2">
      <t>ビ</t>
    </rPh>
    <phoneticPr fontId="3"/>
  </si>
  <si>
    <t>坂牛　哉子</t>
    <rPh sb="0" eb="1">
      <t>サカ</t>
    </rPh>
    <rPh sb="1" eb="2">
      <t>ウシ</t>
    </rPh>
    <rPh sb="3" eb="4">
      <t>ヤ</t>
    </rPh>
    <rPh sb="4" eb="5">
      <t>コ</t>
    </rPh>
    <phoneticPr fontId="4"/>
  </si>
  <si>
    <t>特別養護老人ホーム</t>
    <phoneticPr fontId="3"/>
  </si>
  <si>
    <t>きりん館</t>
    <rPh sb="3" eb="4">
      <t>カン</t>
    </rPh>
    <phoneticPr fontId="3"/>
  </si>
  <si>
    <t>北津軽郡中泊町大字田茂木字若宮1933</t>
    <rPh sb="0" eb="4">
      <t>キタツガルグン</t>
    </rPh>
    <rPh sb="5" eb="6">
      <t>ト</t>
    </rPh>
    <rPh sb="9" eb="10">
      <t>タ</t>
    </rPh>
    <rPh sb="10" eb="11">
      <t>モ</t>
    </rPh>
    <rPh sb="11" eb="12">
      <t>キ</t>
    </rPh>
    <rPh sb="12" eb="13">
      <t>アザ</t>
    </rPh>
    <rPh sb="13" eb="15">
      <t>ワカミヤ</t>
    </rPh>
    <phoneticPr fontId="4"/>
  </si>
  <si>
    <t>037-0318</t>
    <phoneticPr fontId="3"/>
  </si>
  <si>
    <t>平川市</t>
    <phoneticPr fontId="3"/>
  </si>
  <si>
    <t>県高齢福祉保険課</t>
    <phoneticPr fontId="3"/>
  </si>
  <si>
    <t>県保健衛生課</t>
  </si>
  <si>
    <t>県高齢福祉保険課</t>
    <phoneticPr fontId="3"/>
  </si>
  <si>
    <t>県こどもみらい課</t>
    <phoneticPr fontId="3"/>
  </si>
  <si>
    <t>県高齢福祉保険課</t>
    <phoneticPr fontId="3"/>
  </si>
  <si>
    <t>東津軽郡外ヶ浜町字下蟹田43-2
外ヶ浜町総合福祉センター内</t>
    <phoneticPr fontId="3"/>
  </si>
  <si>
    <t>西津軽郡深浦町大字深浦字中沢34-1
深浦町フィットネスプラザ｢ゆとり｣内</t>
    <phoneticPr fontId="3"/>
  </si>
  <si>
    <t>北津軽郡鶴田町大字鶴田字沖津193
保健福祉センター「鶴遊館」内</t>
    <phoneticPr fontId="3"/>
  </si>
  <si>
    <t>上北郡六戸町大字犬落瀬字柴山3-9
老人福祉センター内</t>
    <phoneticPr fontId="3"/>
  </si>
  <si>
    <t>上北郡東北町字上笹橋45-10
老人福祉センター内</t>
    <phoneticPr fontId="3"/>
  </si>
  <si>
    <t>上北郡六ヶ所村大字平沼字二階坂92-7
老人福祉センター内</t>
    <phoneticPr fontId="3"/>
  </si>
  <si>
    <t>上北郡おいらせ町下前田158-1
地域福祉センター いきいき館内</t>
    <phoneticPr fontId="3"/>
  </si>
  <si>
    <t>下北郡佐井村大字佐井字大佐井川目39-12
高齢者生活福祉センター内</t>
    <phoneticPr fontId="3"/>
  </si>
  <si>
    <t>下北郡風間浦村大字易国間字大川目11-2
総合福祉センター「げんきかん」内</t>
    <phoneticPr fontId="3"/>
  </si>
  <si>
    <t>三戸郡五戸町字鍛冶屋窪上ミ36
社会福祉センター内</t>
    <phoneticPr fontId="3"/>
  </si>
  <si>
    <t>三戸郡田子町大字田子字前田2-1
せせらぎの郷 2F</t>
    <phoneticPr fontId="3"/>
  </si>
  <si>
    <t>三戸郡南部町大字平字広場28-1
老人福祉センター内</t>
    <phoneticPr fontId="3"/>
  </si>
  <si>
    <t>三戸郡階上町大字道仏字天当平1-182
ハートフルプラザ・はしかみ内</t>
    <phoneticPr fontId="3"/>
  </si>
  <si>
    <t>木村　良一</t>
    <rPh sb="0" eb="2">
      <t>キムラ</t>
    </rPh>
    <rPh sb="3" eb="5">
      <t>リョウイチ</t>
    </rPh>
    <phoneticPr fontId="4"/>
  </si>
  <si>
    <t>0172-85-2804</t>
    <phoneticPr fontId="7"/>
  </si>
  <si>
    <t>036-1492</t>
    <phoneticPr fontId="7"/>
  </si>
  <si>
    <t>認定こども園定員入力欄
（N列には入力しないこと！）</t>
    <rPh sb="0" eb="2">
      <t>ニンテイ</t>
    </rPh>
    <rPh sb="5" eb="6">
      <t>エン</t>
    </rPh>
    <rPh sb="6" eb="8">
      <t>テイイン</t>
    </rPh>
    <rPh sb="8" eb="10">
      <t>ニュウリョク</t>
    </rPh>
    <rPh sb="10" eb="11">
      <t>ラン</t>
    </rPh>
    <rPh sb="14" eb="15">
      <t>レツ</t>
    </rPh>
    <rPh sb="17" eb="19">
      <t>ニュウリョク</t>
    </rPh>
    <phoneticPr fontId="3"/>
  </si>
  <si>
    <t>病床数入力欄
（N列には入力しないこと！）</t>
    <rPh sb="0" eb="3">
      <t>ビョウショウスウ</t>
    </rPh>
    <rPh sb="3" eb="5">
      <t>ニュウリョク</t>
    </rPh>
    <rPh sb="5" eb="6">
      <t>ラン</t>
    </rPh>
    <rPh sb="9" eb="10">
      <t>レツ</t>
    </rPh>
    <rPh sb="12" eb="14">
      <t>ニュウリョク</t>
    </rPh>
    <phoneticPr fontId="3"/>
  </si>
  <si>
    <t>（一財）双仁会黒石厚生病院</t>
    <rPh sb="1" eb="2">
      <t>イチ</t>
    </rPh>
    <rPh sb="2" eb="3">
      <t>ザイ</t>
    </rPh>
    <rPh sb="4" eb="5">
      <t>ソウ</t>
    </rPh>
    <rPh sb="5" eb="6">
      <t>ジン</t>
    </rPh>
    <rPh sb="6" eb="7">
      <t>カイ</t>
    </rPh>
    <phoneticPr fontId="3"/>
  </si>
  <si>
    <t>（医）社団来蘇圓会黒石あけぼの病院</t>
    <rPh sb="1" eb="2">
      <t>イ</t>
    </rPh>
    <phoneticPr fontId="3"/>
  </si>
  <si>
    <t>西北地域県民局地域健康福祉部保健総室（五所川原保健所）</t>
    <phoneticPr fontId="3"/>
  </si>
  <si>
    <t>036-1313</t>
    <phoneticPr fontId="7"/>
  </si>
  <si>
    <t>038-3101</t>
    <phoneticPr fontId="3"/>
  </si>
  <si>
    <t>青森市中央3丁目20-26</t>
    <phoneticPr fontId="3"/>
  </si>
  <si>
    <t>038-0822</t>
    <phoneticPr fontId="3"/>
  </si>
  <si>
    <t>介護福祉士実務者養成研修</t>
    <rPh sb="0" eb="2">
      <t>カイゴ</t>
    </rPh>
    <rPh sb="2" eb="5">
      <t>フクシシ</t>
    </rPh>
    <rPh sb="5" eb="8">
      <t>ジツムシャ</t>
    </rPh>
    <rPh sb="8" eb="10">
      <t>ヨウセイ</t>
    </rPh>
    <rPh sb="10" eb="12">
      <t>ケンシュウ</t>
    </rPh>
    <phoneticPr fontId="3"/>
  </si>
  <si>
    <t>寿楽荘ケアスクール介護福祉士実務者研修通信講座</t>
    <rPh sb="9" eb="11">
      <t>カイゴ</t>
    </rPh>
    <rPh sb="11" eb="14">
      <t>フクシシ</t>
    </rPh>
    <rPh sb="14" eb="17">
      <t>ジツムシャ</t>
    </rPh>
    <rPh sb="17" eb="19">
      <t>ケンシュウ</t>
    </rPh>
    <rPh sb="19" eb="21">
      <t>ツウシン</t>
    </rPh>
    <rPh sb="21" eb="23">
      <t>コウザ</t>
    </rPh>
    <phoneticPr fontId="3"/>
  </si>
  <si>
    <t>八戸市大字市川町字夏秋4</t>
    <rPh sb="0" eb="3">
      <t>ハチノヘシ</t>
    </rPh>
    <rPh sb="3" eb="5">
      <t>オオアザ</t>
    </rPh>
    <rPh sb="5" eb="7">
      <t>イチカワ</t>
    </rPh>
    <rPh sb="7" eb="8">
      <t>チョウ</t>
    </rPh>
    <rPh sb="8" eb="9">
      <t>アザ</t>
    </rPh>
    <phoneticPr fontId="3"/>
  </si>
  <si>
    <t>039-2241</t>
    <phoneticPr fontId="3"/>
  </si>
  <si>
    <t>寿栄会</t>
    <phoneticPr fontId="3"/>
  </si>
  <si>
    <t>１月以上</t>
    <rPh sb="1" eb="2">
      <t>ツキ</t>
    </rPh>
    <rPh sb="2" eb="4">
      <t>イジョウ</t>
    </rPh>
    <phoneticPr fontId="3"/>
  </si>
  <si>
    <t>株式会社五和グループラソ・パソコン教室介護福祉士実務者研修科</t>
    <rPh sb="0" eb="4">
      <t>カブシキガイシャ</t>
    </rPh>
    <rPh sb="4" eb="5">
      <t>ゴ</t>
    </rPh>
    <rPh sb="5" eb="6">
      <t>ワ</t>
    </rPh>
    <rPh sb="17" eb="19">
      <t>キョウシツ</t>
    </rPh>
    <rPh sb="19" eb="21">
      <t>カイゴ</t>
    </rPh>
    <rPh sb="21" eb="24">
      <t>フクシシ</t>
    </rPh>
    <rPh sb="24" eb="27">
      <t>ジツムシャ</t>
    </rPh>
    <rPh sb="27" eb="29">
      <t>ケンシュウ</t>
    </rPh>
    <rPh sb="29" eb="30">
      <t>カ</t>
    </rPh>
    <phoneticPr fontId="3"/>
  </si>
  <si>
    <t>0173-26-6861</t>
    <phoneticPr fontId="3"/>
  </si>
  <si>
    <t>五和グループ</t>
    <rPh sb="0" eb="1">
      <t>ゴ</t>
    </rPh>
    <rPh sb="1" eb="2">
      <t>ワ</t>
    </rPh>
    <phoneticPr fontId="3"/>
  </si>
  <si>
    <t>竹谷　てつ子</t>
    <rPh sb="0" eb="2">
      <t>タケヤ</t>
    </rPh>
    <rPh sb="5" eb="6">
      <t>コ</t>
    </rPh>
    <phoneticPr fontId="3"/>
  </si>
  <si>
    <t>ディスパッチカレッジ十和田校実務者研修通学課程</t>
    <rPh sb="10" eb="13">
      <t>トワダ</t>
    </rPh>
    <rPh sb="13" eb="14">
      <t>コウ</t>
    </rPh>
    <rPh sb="14" eb="17">
      <t>ジツムシャ</t>
    </rPh>
    <rPh sb="17" eb="19">
      <t>ケンシュウ</t>
    </rPh>
    <rPh sb="19" eb="21">
      <t>ツウガク</t>
    </rPh>
    <rPh sb="21" eb="23">
      <t>カテイ</t>
    </rPh>
    <phoneticPr fontId="3"/>
  </si>
  <si>
    <t>十和田市大字相坂字高清水78-996</t>
    <rPh sb="8" eb="9">
      <t>アザ</t>
    </rPh>
    <rPh sb="9" eb="12">
      <t>タカシミズ</t>
    </rPh>
    <phoneticPr fontId="4"/>
  </si>
  <si>
    <t>034-0041</t>
    <phoneticPr fontId="3"/>
  </si>
  <si>
    <t>平成29年2月</t>
    <rPh sb="0" eb="2">
      <t>ヘイセイ</t>
    </rPh>
    <rPh sb="4" eb="5">
      <t>ネン</t>
    </rPh>
    <rPh sb="6" eb="7">
      <t>ガツ</t>
    </rPh>
    <phoneticPr fontId="3"/>
  </si>
  <si>
    <t>みちのくヘルパースクール介護福祉士実務者研修校</t>
    <rPh sb="12" eb="14">
      <t>カイゴ</t>
    </rPh>
    <rPh sb="14" eb="17">
      <t>フクシシ</t>
    </rPh>
    <rPh sb="17" eb="20">
      <t>ジツムシャ</t>
    </rPh>
    <rPh sb="20" eb="22">
      <t>ケンシュウ</t>
    </rPh>
    <rPh sb="22" eb="23">
      <t>コウ</t>
    </rPh>
    <phoneticPr fontId="3"/>
  </si>
  <si>
    <t>むつ市十二林11-13</t>
    <rPh sb="2" eb="3">
      <t>シ</t>
    </rPh>
    <rPh sb="3" eb="5">
      <t>ジュウニ</t>
    </rPh>
    <rPh sb="5" eb="6">
      <t>バヤシ</t>
    </rPh>
    <phoneticPr fontId="3"/>
  </si>
  <si>
    <t>035-0067</t>
    <phoneticPr fontId="3"/>
  </si>
  <si>
    <t>青森社会福祉振興団</t>
    <rPh sb="0" eb="2">
      <t>アオモリ</t>
    </rPh>
    <rPh sb="2" eb="4">
      <t>シャカイ</t>
    </rPh>
    <rPh sb="4" eb="6">
      <t>フクシ</t>
    </rPh>
    <rPh sb="6" eb="8">
      <t>シンコウ</t>
    </rPh>
    <rPh sb="8" eb="9">
      <t>ダン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</si>
  <si>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</si>
  <si>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ミライフルユニバーシティー八戸</t>
    <rPh sb="13" eb="15">
      <t>ハチノヘ</t>
    </rPh>
    <phoneticPr fontId="3"/>
  </si>
  <si>
    <t>八戸市南類家二丁目17-19</t>
    <rPh sb="0" eb="3">
      <t>ハチノヘシ</t>
    </rPh>
    <rPh sb="3" eb="4">
      <t>ミナミ</t>
    </rPh>
    <rPh sb="4" eb="5">
      <t>ルイ</t>
    </rPh>
    <rPh sb="5" eb="6">
      <t>ケ</t>
    </rPh>
    <rPh sb="6" eb="9">
      <t>２チョウメ</t>
    </rPh>
    <phoneticPr fontId="3"/>
  </si>
  <si>
    <t>0178-51-8577</t>
    <phoneticPr fontId="3"/>
  </si>
  <si>
    <t>031-0004</t>
    <phoneticPr fontId="3"/>
  </si>
  <si>
    <t>ミライフル</t>
    <phoneticPr fontId="3"/>
  </si>
  <si>
    <t>張間　翔</t>
    <rPh sb="0" eb="2">
      <t>ハリマ</t>
    </rPh>
    <rPh sb="3" eb="4">
      <t>ショウ</t>
    </rPh>
    <phoneticPr fontId="3"/>
  </si>
  <si>
    <t>株式会社五和グループラソ・パソコン教室介護福祉士実務者研修科（通信課程）</t>
    <rPh sb="0" eb="4">
      <t>カブシキガイシャ</t>
    </rPh>
    <rPh sb="4" eb="5">
      <t>ゴ</t>
    </rPh>
    <rPh sb="5" eb="6">
      <t>ワ</t>
    </rPh>
    <rPh sb="17" eb="19">
      <t>キョウシツ</t>
    </rPh>
    <rPh sb="19" eb="21">
      <t>カイゴ</t>
    </rPh>
    <rPh sb="21" eb="24">
      <t>フクシシ</t>
    </rPh>
    <rPh sb="24" eb="27">
      <t>ジツムシャ</t>
    </rPh>
    <rPh sb="27" eb="29">
      <t>ケンシュウ</t>
    </rPh>
    <rPh sb="29" eb="30">
      <t>カ</t>
    </rPh>
    <rPh sb="31" eb="33">
      <t>ツウシン</t>
    </rPh>
    <rPh sb="33" eb="35">
      <t>カテイ</t>
    </rPh>
    <phoneticPr fontId="3"/>
  </si>
  <si>
    <t>八戸市大字松館字門前6-2</t>
    <rPh sb="8" eb="10">
      <t>モンゼン</t>
    </rPh>
    <phoneticPr fontId="3"/>
  </si>
  <si>
    <t>黒石市境松一丁目1-1</t>
    <rPh sb="5" eb="8">
      <t>イッチョウメ</t>
    </rPh>
    <phoneticPr fontId="3"/>
  </si>
  <si>
    <t>黒石市大字南中野字上平5-3</t>
    <rPh sb="3" eb="5">
      <t>オオアザ</t>
    </rPh>
    <phoneticPr fontId="4"/>
  </si>
  <si>
    <t>黒石市国民健康保険黒石病院</t>
    <rPh sb="3" eb="5">
      <t>コクミン</t>
    </rPh>
    <rPh sb="5" eb="7">
      <t>ケンコウ</t>
    </rPh>
    <rPh sb="7" eb="9">
      <t>ホケン</t>
    </rPh>
    <rPh sb="9" eb="11">
      <t>クロイシ</t>
    </rPh>
    <rPh sb="11" eb="13">
      <t>ビョウイン</t>
    </rPh>
    <phoneticPr fontId="4"/>
  </si>
  <si>
    <t>弘前市狼森字天王33-1</t>
    <rPh sb="0" eb="3">
      <t>ヒロサキシ</t>
    </rPh>
    <rPh sb="3" eb="4">
      <t>オオカミ</t>
    </rPh>
    <rPh sb="4" eb="5">
      <t>モリ</t>
    </rPh>
    <rPh sb="5" eb="6">
      <t>アザ</t>
    </rPh>
    <rPh sb="6" eb="8">
      <t>テンノウ</t>
    </rPh>
    <phoneticPr fontId="3"/>
  </si>
  <si>
    <t>弘前市浜の町西1丁目4-2、4-4</t>
    <rPh sb="0" eb="3">
      <t>ヒロサキシ</t>
    </rPh>
    <rPh sb="6" eb="7">
      <t>ニシ</t>
    </rPh>
    <rPh sb="8" eb="10">
      <t>チョウメ</t>
    </rPh>
    <phoneticPr fontId="3"/>
  </si>
  <si>
    <t>幼保連携型認定こども園河原木中央こども園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カワラギ</t>
    </rPh>
    <rPh sb="14" eb="16">
      <t>チュウオウ</t>
    </rPh>
    <rPh sb="19" eb="20">
      <t>エン</t>
    </rPh>
    <phoneticPr fontId="3"/>
  </si>
  <si>
    <t>五所川原市大字豊成字田子ノ浦70-5</t>
    <rPh sb="5" eb="7">
      <t>オオアザ</t>
    </rPh>
    <phoneticPr fontId="3"/>
  </si>
  <si>
    <t>黒石市大字上山形字中野馬場24-2</t>
    <rPh sb="0" eb="3">
      <t>クロイシシ</t>
    </rPh>
    <rPh sb="3" eb="5">
      <t>オオアザ</t>
    </rPh>
    <rPh sb="5" eb="8">
      <t>カミヤマガタ</t>
    </rPh>
    <rPh sb="8" eb="9">
      <t>ジ</t>
    </rPh>
    <rPh sb="9" eb="11">
      <t>ナカノ</t>
    </rPh>
    <rPh sb="11" eb="13">
      <t>ババ</t>
    </rPh>
    <phoneticPr fontId="7"/>
  </si>
  <si>
    <t>白山認定こども園</t>
    <rPh sb="0" eb="2">
      <t>ハクサン</t>
    </rPh>
    <rPh sb="2" eb="4">
      <t>ニンテイ</t>
    </rPh>
    <rPh sb="7" eb="8">
      <t>エン</t>
    </rPh>
    <phoneticPr fontId="3"/>
  </si>
  <si>
    <t>認定こども園轟木保育園</t>
    <rPh sb="6" eb="7">
      <t>トドロキ</t>
    </rPh>
    <rPh sb="7" eb="8">
      <t>キ</t>
    </rPh>
    <rPh sb="8" eb="11">
      <t>ホイクエン</t>
    </rPh>
    <phoneticPr fontId="3"/>
  </si>
  <si>
    <t>認定こども園桔梗野保育園</t>
    <rPh sb="6" eb="8">
      <t>キキョウ</t>
    </rPh>
    <rPh sb="8" eb="9">
      <t>ノ</t>
    </rPh>
    <rPh sb="9" eb="12">
      <t>ホイクエン</t>
    </rPh>
    <phoneticPr fontId="3"/>
  </si>
  <si>
    <t>認定こども園浜市川保育園</t>
    <rPh sb="9" eb="12">
      <t>ホイクエン</t>
    </rPh>
    <phoneticPr fontId="4"/>
  </si>
  <si>
    <t>東津軽郡外ヶ浜町蟹田鰐ヶ淵7-4</t>
    <rPh sb="0" eb="4">
      <t>ヒガシツガルグン</t>
    </rPh>
    <rPh sb="4" eb="7">
      <t>ソトガハマ</t>
    </rPh>
    <rPh sb="7" eb="8">
      <t>マチ</t>
    </rPh>
    <rPh sb="8" eb="10">
      <t>カニタ</t>
    </rPh>
    <rPh sb="10" eb="11">
      <t>ワニ</t>
    </rPh>
    <rPh sb="12" eb="13">
      <t>フチ</t>
    </rPh>
    <phoneticPr fontId="4"/>
  </si>
  <si>
    <t>弘前市大字金属町5-1</t>
    <rPh sb="0" eb="3">
      <t>ヒロサキシ</t>
    </rPh>
    <phoneticPr fontId="4"/>
  </si>
  <si>
    <t>036-8245</t>
    <phoneticPr fontId="4"/>
  </si>
  <si>
    <r>
      <t xml:space="preserve">生活支援ハウス
</t>
    </r>
    <r>
      <rPr>
        <sz val="10"/>
        <rFont val="ＭＳ ゴシック"/>
        <family val="3"/>
        <charset val="128"/>
      </rPr>
      <t>（高齢者生活福祉ｾﾝﾀｰ）</t>
    </r>
    <phoneticPr fontId="3"/>
  </si>
  <si>
    <t>0172-99-1133
(95-3124)</t>
    <phoneticPr fontId="4"/>
  </si>
  <si>
    <t>0179-32-3172
(32-3334)</t>
    <phoneticPr fontId="4"/>
  </si>
  <si>
    <t>0175-28-5400
(28-5401)</t>
    <phoneticPr fontId="4"/>
  </si>
  <si>
    <t>東通村保健福祉センター　野花菖蒲の里</t>
    <rPh sb="12" eb="13">
      <t>ノ</t>
    </rPh>
    <rPh sb="13" eb="14">
      <t>ハナ</t>
    </rPh>
    <rPh sb="14" eb="16">
      <t>ショウブ</t>
    </rPh>
    <rPh sb="17" eb="18">
      <t>サト</t>
    </rPh>
    <phoneticPr fontId="3"/>
  </si>
  <si>
    <t>039-0198</t>
    <phoneticPr fontId="3"/>
  </si>
  <si>
    <t>救急病院指定  内 呼内 外 整 心血外 婦 放 消外 循内 麻 ﾘﾊ</t>
    <rPh sb="19" eb="20">
      <t>ソト</t>
    </rPh>
    <phoneticPr fontId="3"/>
  </si>
  <si>
    <t>黒石市大字黒石字建石9-1</t>
    <rPh sb="0" eb="3">
      <t>クロイシシ</t>
    </rPh>
    <rPh sb="3" eb="5">
      <t>オオアザ</t>
    </rPh>
    <rPh sb="5" eb="7">
      <t>クロイシ</t>
    </rPh>
    <rPh sb="7" eb="8">
      <t>アザ</t>
    </rPh>
    <rPh sb="8" eb="9">
      <t>タ</t>
    </rPh>
    <rPh sb="9" eb="10">
      <t>イシ</t>
    </rPh>
    <phoneticPr fontId="4"/>
  </si>
  <si>
    <t>三戸郡南部町大字沖田面字千刈52-2</t>
    <rPh sb="3" eb="6">
      <t>ナンブマチ</t>
    </rPh>
    <rPh sb="8" eb="10">
      <t>オキタ</t>
    </rPh>
    <rPh sb="10" eb="11">
      <t>メン</t>
    </rPh>
    <rPh sb="11" eb="12">
      <t>アザ</t>
    </rPh>
    <rPh sb="12" eb="13">
      <t>セン</t>
    </rPh>
    <rPh sb="13" eb="14">
      <t>カリ</t>
    </rPh>
    <phoneticPr fontId="4"/>
  </si>
  <si>
    <t>工藤　実幸</t>
    <rPh sb="0" eb="2">
      <t>クドウ</t>
    </rPh>
    <rPh sb="3" eb="4">
      <t>ミノル</t>
    </rPh>
    <phoneticPr fontId="3"/>
  </si>
  <si>
    <t>北清会(ﾎｸｾｲｶｲ)</t>
    <phoneticPr fontId="3"/>
  </si>
  <si>
    <t>0172-52-2170</t>
    <phoneticPr fontId="3"/>
  </si>
  <si>
    <t>榮惣会(ｴｲｿｳｶｲ)</t>
    <rPh sb="0" eb="1">
      <t>サカエ</t>
    </rPh>
    <rPh sb="1" eb="2">
      <t>ソウ</t>
    </rPh>
    <rPh sb="2" eb="3">
      <t>カイ</t>
    </rPh>
    <phoneticPr fontId="3"/>
  </si>
  <si>
    <t>榮惣会</t>
    <rPh sb="0" eb="1">
      <t>サカエ</t>
    </rPh>
    <rPh sb="1" eb="2">
      <t>ソウ</t>
    </rPh>
    <rPh sb="2" eb="3">
      <t>カイ</t>
    </rPh>
    <phoneticPr fontId="3"/>
  </si>
  <si>
    <t>弘前市大字狼森字天王33-1</t>
    <rPh sb="5" eb="7">
      <t>オイノモリ</t>
    </rPh>
    <rPh sb="7" eb="8">
      <t>アザ</t>
    </rPh>
    <rPh sb="8" eb="10">
      <t>テンノウ</t>
    </rPh>
    <phoneticPr fontId="3"/>
  </si>
  <si>
    <t>036-8132</t>
    <phoneticPr fontId="3"/>
  </si>
  <si>
    <t>弘前市大字末広四丁目1-6</t>
    <rPh sb="5" eb="7">
      <t>スエヒロ</t>
    </rPh>
    <rPh sb="7" eb="10">
      <t>４チョウメ</t>
    </rPh>
    <phoneticPr fontId="3"/>
  </si>
  <si>
    <t>0172-28-3160</t>
    <phoneticPr fontId="3"/>
  </si>
  <si>
    <t>036-8085</t>
    <phoneticPr fontId="3"/>
  </si>
  <si>
    <t>弘前市大字浜の町西一丁目4-2</t>
    <rPh sb="8" eb="9">
      <t>ニシ</t>
    </rPh>
    <rPh sb="9" eb="10">
      <t>１</t>
    </rPh>
    <phoneticPr fontId="3"/>
  </si>
  <si>
    <t>036-8324</t>
    <phoneticPr fontId="4"/>
  </si>
  <si>
    <t>白鷗会(ﾊｸｵｳｶｲ)</t>
    <rPh sb="1" eb="2">
      <t>カモメ</t>
    </rPh>
    <phoneticPr fontId="3"/>
  </si>
  <si>
    <t>白鷗会</t>
    <rPh sb="1" eb="2">
      <t>カモメ</t>
    </rPh>
    <phoneticPr fontId="3"/>
  </si>
  <si>
    <t>三浦　直也</t>
    <rPh sb="3" eb="4">
      <t>ナオ</t>
    </rPh>
    <rPh sb="4" eb="5">
      <t>ヤ</t>
    </rPh>
    <phoneticPr fontId="3"/>
  </si>
  <si>
    <t>黒石市境松一丁目1-1
黒石市社会福祉センター内</t>
    <phoneticPr fontId="3"/>
  </si>
  <si>
    <t>千徳会(ﾁﾄｸｶｲ)</t>
    <phoneticPr fontId="3"/>
  </si>
  <si>
    <t>黒石市追子野木二丁目181-1</t>
    <rPh sb="3" eb="7">
      <t>オッコノキ</t>
    </rPh>
    <rPh sb="7" eb="10">
      <t>ニチョウメ</t>
    </rPh>
    <phoneticPr fontId="3"/>
  </si>
  <si>
    <t>0172-52-3890</t>
    <phoneticPr fontId="3"/>
  </si>
  <si>
    <t>036-0357</t>
    <phoneticPr fontId="3"/>
  </si>
  <si>
    <t>五所川原市大字羽野木沢字実吉66-3</t>
    <phoneticPr fontId="3"/>
  </si>
  <si>
    <t>角田　昌只</t>
    <phoneticPr fontId="3"/>
  </si>
  <si>
    <t>十和田市東二十三番町10-8</t>
    <phoneticPr fontId="3"/>
  </si>
  <si>
    <t>0176-53-4062</t>
    <phoneticPr fontId="3"/>
  </si>
  <si>
    <t>桜良会(ｻｸﾗｶｲ)</t>
    <rPh sb="0" eb="1">
      <t>サクラ</t>
    </rPh>
    <rPh sb="1" eb="2">
      <t>ヨ</t>
    </rPh>
    <rPh sb="2" eb="3">
      <t>カイ</t>
    </rPh>
    <phoneticPr fontId="3"/>
  </si>
  <si>
    <t>西寿会(ｻｲｼﾞｭｶｲ)</t>
    <phoneticPr fontId="3"/>
  </si>
  <si>
    <t>千栄会(ｾﾝｴｲｶｲ)</t>
    <phoneticPr fontId="3"/>
  </si>
  <si>
    <t>北光会(ﾎｯｺｳｶｲ)</t>
    <phoneticPr fontId="3"/>
  </si>
  <si>
    <t>鶴住会(ﾂﾙｽﾞﾐｶｲ)</t>
    <phoneticPr fontId="3"/>
  </si>
  <si>
    <t>0173-28-2317</t>
    <phoneticPr fontId="3"/>
  </si>
  <si>
    <t>三上　孝生</t>
    <rPh sb="0" eb="2">
      <t>ミカミ</t>
    </rPh>
    <rPh sb="3" eb="5">
      <t>タカオ</t>
    </rPh>
    <phoneticPr fontId="4"/>
  </si>
  <si>
    <t>希望(ﾉｿﾞﾐ)</t>
    <rPh sb="0" eb="1">
      <t>マレ</t>
    </rPh>
    <rPh sb="1" eb="2">
      <t>ボウ</t>
    </rPh>
    <phoneticPr fontId="3"/>
  </si>
  <si>
    <t>横浜会(ﾖｺﾊﾏｶｲ)</t>
    <rPh sb="0" eb="2">
      <t>ヨコハマ</t>
    </rPh>
    <rPh sb="2" eb="3">
      <t>カイ</t>
    </rPh>
    <phoneticPr fontId="4"/>
  </si>
  <si>
    <t>沼山　助直</t>
    <rPh sb="4" eb="5">
      <t>ナオ</t>
    </rPh>
    <phoneticPr fontId="3"/>
  </si>
  <si>
    <t>上北郡おいらせ町向山東二丁目2-1263</t>
    <phoneticPr fontId="3"/>
  </si>
  <si>
    <t>0175-37-2209</t>
    <phoneticPr fontId="3"/>
  </si>
  <si>
    <t>仁正会(ｼﾞﾝｼｮｳｶｲ)</t>
    <phoneticPr fontId="3"/>
  </si>
  <si>
    <t>三戸郡五戸町字地蔵岱15-250</t>
    <rPh sb="7" eb="9">
      <t>ジゾウ</t>
    </rPh>
    <rPh sb="9" eb="10">
      <t>ダイ</t>
    </rPh>
    <phoneticPr fontId="3"/>
  </si>
  <si>
    <t>039-1525</t>
    <phoneticPr fontId="3"/>
  </si>
  <si>
    <t>吉幸会(ｷｯｺｳｶｲ)</t>
    <phoneticPr fontId="3"/>
  </si>
  <si>
    <t>八戸学院大学短期大学部幼児保育学科</t>
    <rPh sb="2" eb="4">
      <t>ガクイン</t>
    </rPh>
    <rPh sb="6" eb="8">
      <t>タンキ</t>
    </rPh>
    <rPh sb="8" eb="10">
      <t>ダイガク</t>
    </rPh>
    <rPh sb="10" eb="11">
      <t>ブ</t>
    </rPh>
    <rPh sb="11" eb="13">
      <t>ヨウジ</t>
    </rPh>
    <rPh sb="13" eb="14">
      <t>ホ</t>
    </rPh>
    <rPh sb="14" eb="15">
      <t>イク</t>
    </rPh>
    <rPh sb="15" eb="17">
      <t>ガッカ</t>
    </rPh>
    <phoneticPr fontId="4"/>
  </si>
  <si>
    <t>弘前大学医学部医学科</t>
    <rPh sb="7" eb="9">
      <t>イガク</t>
    </rPh>
    <rPh sb="9" eb="10">
      <t>カ</t>
    </rPh>
    <phoneticPr fontId="4"/>
  </si>
  <si>
    <t>東北メディカル学院理学療法学科</t>
    <rPh sb="0" eb="2">
      <t>トウホク</t>
    </rPh>
    <rPh sb="7" eb="9">
      <t>ガクイン</t>
    </rPh>
    <rPh sb="9" eb="11">
      <t>リガク</t>
    </rPh>
    <rPh sb="11" eb="13">
      <t>リョウホウ</t>
    </rPh>
    <rPh sb="13" eb="15">
      <t>ガッカ</t>
    </rPh>
    <phoneticPr fontId="4"/>
  </si>
  <si>
    <t>東北メディカル学院作業療法学科</t>
    <rPh sb="0" eb="2">
      <t>トウホク</t>
    </rPh>
    <rPh sb="7" eb="9">
      <t>ガクイン</t>
    </rPh>
    <rPh sb="9" eb="11">
      <t>サギョウ</t>
    </rPh>
    <rPh sb="11" eb="13">
      <t>リョウホウ</t>
    </rPh>
    <rPh sb="13" eb="15">
      <t>ガッカ</t>
    </rPh>
    <phoneticPr fontId="4"/>
  </si>
  <si>
    <t>八戸保健医療専門学校スポーツ柔整学科</t>
    <rPh sb="0" eb="2">
      <t>ハチノヘ</t>
    </rPh>
    <rPh sb="2" eb="4">
      <t>ホケン</t>
    </rPh>
    <rPh sb="4" eb="6">
      <t>イリョウ</t>
    </rPh>
    <rPh sb="14" eb="15">
      <t>ジュウ</t>
    </rPh>
    <rPh sb="15" eb="16">
      <t>セイ</t>
    </rPh>
    <rPh sb="16" eb="18">
      <t>ガッカ</t>
    </rPh>
    <phoneticPr fontId="4"/>
  </si>
  <si>
    <t>0172-32-5458</t>
    <phoneticPr fontId="4"/>
  </si>
  <si>
    <t>三八地域県民局地域健康福祉部保健総室（三戸地方保健所）</t>
    <rPh sb="19" eb="21">
      <t>サンノヘ</t>
    </rPh>
    <rPh sb="21" eb="23">
      <t>チホウ</t>
    </rPh>
    <phoneticPr fontId="3"/>
  </si>
  <si>
    <t>児童心理治療施設（※1）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</si>
  <si>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3"/>
  </si>
  <si>
    <t>救急病院指定  内　精　神内　小　外　整　形　脳外　呼外　心血外　小外　皮　泌　産婦　眼　耳　放　歯外　麻　消内　血内　循内　呼内　腎内　内分内　糖・代内　感内　腫内　消外　乳外　病診　救　ﾘﾊ</t>
    <rPh sb="38" eb="39">
      <t>ヒ</t>
    </rPh>
    <phoneticPr fontId="3"/>
  </si>
  <si>
    <t>内 外 泌 歯 放 ﾘﾊ</t>
    <rPh sb="4" eb="5">
      <t>ヒ</t>
    </rPh>
    <phoneticPr fontId="3"/>
  </si>
  <si>
    <t xml:space="preserve">救急病院指定  整 ﾘﾊ 外 内 泌 耳 </t>
    <rPh sb="17" eb="18">
      <t>ヒ</t>
    </rPh>
    <phoneticPr fontId="3"/>
  </si>
  <si>
    <t>済</t>
  </si>
  <si>
    <t>病院</t>
  </si>
  <si>
    <t>八戸地域</t>
  </si>
  <si>
    <t>内科種市病院</t>
  </si>
  <si>
    <t>八戸市大字是川字土間沢1</t>
  </si>
  <si>
    <t>0178-96-1325</t>
  </si>
  <si>
    <t>種市良雄</t>
  </si>
  <si>
    <t>看護師等養成所</t>
  </si>
  <si>
    <t>青森地域</t>
  </si>
  <si>
    <t>青森中央学院大学別科助産専攻</t>
  </si>
  <si>
    <t>017-728-0496</t>
  </si>
  <si>
    <t>学法</t>
  </si>
  <si>
    <t>青森田中学園</t>
  </si>
  <si>
    <t>助産師１年制</t>
  </si>
  <si>
    <t>0172-62-4055</t>
  </si>
  <si>
    <t>弘前市大字扇町二丁目2-2</t>
  </si>
  <si>
    <t>0172-55-7717</t>
  </si>
  <si>
    <t>036-8511</t>
  </si>
  <si>
    <t>生協</t>
  </si>
  <si>
    <t>津軽保健生活協同組合</t>
  </si>
  <si>
    <t>八戸市大字田向三丁目1番1号</t>
  </si>
  <si>
    <t>0178-72-5111</t>
  </si>
  <si>
    <t>031-8555</t>
  </si>
  <si>
    <t>八戸市田向二丁目11-15</t>
    <rPh sb="0" eb="3">
      <t>ハチノヘシ</t>
    </rPh>
    <rPh sb="3" eb="5">
      <t>タムカイ</t>
    </rPh>
    <rPh sb="5" eb="8">
      <t>２チョウメ</t>
    </rPh>
    <phoneticPr fontId="4"/>
  </si>
  <si>
    <t>村上　拓也</t>
    <rPh sb="3" eb="4">
      <t>タク</t>
    </rPh>
    <rPh sb="4" eb="5">
      <t>ヤ</t>
    </rPh>
    <phoneticPr fontId="3"/>
  </si>
  <si>
    <t>0172-28-1211</t>
  </si>
  <si>
    <t>036-8076</t>
  </si>
  <si>
    <t>整友会</t>
  </si>
  <si>
    <t>佐々木　知行</t>
    <rPh sb="0" eb="3">
      <t>ササキ</t>
    </rPh>
    <rPh sb="4" eb="6">
      <t>トモユキ</t>
    </rPh>
    <phoneticPr fontId="4"/>
  </si>
  <si>
    <t>岩村　秀輝</t>
    <rPh sb="0" eb="2">
      <t>イワムラ</t>
    </rPh>
    <rPh sb="3" eb="5">
      <t>ヒデキ</t>
    </rPh>
    <phoneticPr fontId="3"/>
  </si>
  <si>
    <t>丹野　弘晃</t>
    <rPh sb="0" eb="2">
      <t>タンノ</t>
    </rPh>
    <rPh sb="3" eb="5">
      <t>ヒロアキ</t>
    </rPh>
    <phoneticPr fontId="4"/>
  </si>
  <si>
    <t>棟方　博文</t>
    <rPh sb="0" eb="2">
      <t>ムナカタ</t>
    </rPh>
    <rPh sb="3" eb="5">
      <t>ヒロフミ</t>
    </rPh>
    <phoneticPr fontId="7"/>
  </si>
  <si>
    <t>金井　一賴</t>
    <rPh sb="0" eb="2">
      <t>カナイ</t>
    </rPh>
    <rPh sb="3" eb="4">
      <t>イチ</t>
    </rPh>
    <rPh sb="4" eb="5">
      <t>タノ</t>
    </rPh>
    <phoneticPr fontId="4"/>
  </si>
  <si>
    <t>澤田　美彦</t>
    <rPh sb="0" eb="2">
      <t>サワダ</t>
    </rPh>
    <rPh sb="3" eb="4">
      <t>ビ</t>
    </rPh>
    <rPh sb="4" eb="5">
      <t>ヒコ</t>
    </rPh>
    <phoneticPr fontId="4"/>
  </si>
  <si>
    <t>救急病院指定
内 外 整 循 ﾘﾊ 消 呼 皮 ｱﾚ ﾘｳ 麻 精 泌 漢内</t>
    <rPh sb="0" eb="2">
      <t>キュウキュウ</t>
    </rPh>
    <rPh sb="2" eb="4">
      <t>ビョウイン</t>
    </rPh>
    <rPh sb="4" eb="6">
      <t>シテイ</t>
    </rPh>
    <phoneticPr fontId="3"/>
  </si>
  <si>
    <t>0176-22-1055</t>
  </si>
  <si>
    <t>つがる市豊富町屏風山1-377</t>
    <rPh sb="3" eb="4">
      <t>シ</t>
    </rPh>
    <rPh sb="4" eb="5">
      <t>トヨ</t>
    </rPh>
    <rPh sb="5" eb="6">
      <t>トミ</t>
    </rPh>
    <rPh sb="6" eb="7">
      <t>マチ</t>
    </rPh>
    <rPh sb="7" eb="10">
      <t>ビョウブサン</t>
    </rPh>
    <phoneticPr fontId="4"/>
  </si>
  <si>
    <t>信青会(ｼﾝｾｲｶｲ)</t>
    <rPh sb="0" eb="1">
      <t>シン</t>
    </rPh>
    <rPh sb="1" eb="2">
      <t>アオ</t>
    </rPh>
    <phoneticPr fontId="3"/>
  </si>
  <si>
    <t>西津軽郡深浦町大字広戸字家野上148-2</t>
    <rPh sb="0" eb="4">
      <t>ニシツガルグン</t>
    </rPh>
    <rPh sb="4" eb="7">
      <t>フカウラマチ</t>
    </rPh>
    <rPh sb="7" eb="9">
      <t>オオアザ</t>
    </rPh>
    <rPh sb="9" eb="11">
      <t>ヒロト</t>
    </rPh>
    <rPh sb="11" eb="12">
      <t>アザ</t>
    </rPh>
    <rPh sb="12" eb="13">
      <t>イエ</t>
    </rPh>
    <rPh sb="13" eb="14">
      <t>ノ</t>
    </rPh>
    <rPh sb="14" eb="15">
      <t>カミ</t>
    </rPh>
    <phoneticPr fontId="3"/>
  </si>
  <si>
    <t>0173-82-0987</t>
  </si>
  <si>
    <t>信青会</t>
    <rPh sb="0" eb="1">
      <t>シン</t>
    </rPh>
    <rPh sb="1" eb="2">
      <t>アオ</t>
    </rPh>
    <rPh sb="2" eb="3">
      <t>カイ</t>
    </rPh>
    <phoneticPr fontId="3"/>
  </si>
  <si>
    <t>特別養護老人ホーム</t>
  </si>
  <si>
    <t>ひばり野</t>
    <rPh sb="3" eb="4">
      <t>ノ</t>
    </rPh>
    <phoneticPr fontId="3"/>
  </si>
  <si>
    <t>西津軽郡鰺ケ沢町建石町雲雀野124-18</t>
  </si>
  <si>
    <t>0173-82-0707</t>
  </si>
  <si>
    <t>幸</t>
    <rPh sb="0" eb="1">
      <t>シアワ</t>
    </rPh>
    <phoneticPr fontId="3"/>
  </si>
  <si>
    <t>北津軽郡中泊町尾別小谷26-1</t>
  </si>
  <si>
    <t>東北町</t>
    <rPh sb="0" eb="3">
      <t>トウホクマチ</t>
    </rPh>
    <phoneticPr fontId="3"/>
  </si>
  <si>
    <t>森の郷</t>
  </si>
  <si>
    <t>0176-27-1021</t>
  </si>
  <si>
    <t>下北郡大間町大字大間字大間平20-78</t>
    <rPh sb="0" eb="3">
      <t>シモキタグン</t>
    </rPh>
    <rPh sb="10" eb="11">
      <t>アザ</t>
    </rPh>
    <rPh sb="11" eb="13">
      <t>オオマ</t>
    </rPh>
    <rPh sb="13" eb="14">
      <t>タイ</t>
    </rPh>
    <phoneticPr fontId="4"/>
  </si>
  <si>
    <t>しおさい岬</t>
  </si>
  <si>
    <t>下北郡大間町大間字大間平38-511</t>
  </si>
  <si>
    <t>三戸郡三戸町大字斗内字和田60-1</t>
    <rPh sb="0" eb="2">
      <t>サンノヘ</t>
    </rPh>
    <rPh sb="10" eb="11">
      <t>アザ</t>
    </rPh>
    <rPh sb="11" eb="13">
      <t>ワダ</t>
    </rPh>
    <phoneticPr fontId="4"/>
  </si>
  <si>
    <t>弘前市大字茜町二丁目1-2</t>
  </si>
  <si>
    <t>平川市館田西和田195</t>
    <phoneticPr fontId="3"/>
  </si>
  <si>
    <t>北津軽郡中泊町大字中里字宝森1-2</t>
  </si>
  <si>
    <t>0173-57-3101</t>
  </si>
  <si>
    <t>北津軽郡中泊町大字尾別字小谷26-1</t>
  </si>
  <si>
    <t>齊藤　浩</t>
    <rPh sb="0" eb="2">
      <t>サイトウ</t>
    </rPh>
    <rPh sb="3" eb="4">
      <t>ヒロシ</t>
    </rPh>
    <phoneticPr fontId="4"/>
  </si>
  <si>
    <t>木村　忍</t>
    <rPh sb="3" eb="4">
      <t>シノブ</t>
    </rPh>
    <phoneticPr fontId="3"/>
  </si>
  <si>
    <t>三戸郡五戸町字苗代沢3-660</t>
  </si>
  <si>
    <t>つがる市柏鷺坂清見71-1</t>
  </si>
  <si>
    <t>0173-26-6861</t>
  </si>
  <si>
    <t>株式会社ＪＭＴＣ実務者研修事業（昼間課程）</t>
    <rPh sb="0" eb="2">
      <t>カブシキ</t>
    </rPh>
    <rPh sb="2" eb="4">
      <t>カイシャ</t>
    </rPh>
    <rPh sb="8" eb="11">
      <t>ジツムシャ</t>
    </rPh>
    <rPh sb="11" eb="13">
      <t>ケンシュウ</t>
    </rPh>
    <rPh sb="13" eb="15">
      <t>ジギョウ</t>
    </rPh>
    <rPh sb="16" eb="18">
      <t>ヒルマ</t>
    </rPh>
    <rPh sb="18" eb="20">
      <t>カテイ</t>
    </rPh>
    <phoneticPr fontId="3"/>
  </si>
  <si>
    <t>ＪＭＴＣ</t>
  </si>
  <si>
    <t>森　繁己</t>
    <rPh sb="0" eb="1">
      <t>モリ</t>
    </rPh>
    <rPh sb="2" eb="4">
      <t>シゲミ</t>
    </rPh>
    <phoneticPr fontId="3"/>
  </si>
  <si>
    <t>株式会社スパイラル・アップ介護福祉士実務者研修（通信課程）</t>
    <rPh sb="0" eb="2">
      <t>カブシキ</t>
    </rPh>
    <rPh sb="2" eb="4">
      <t>カイシャ</t>
    </rPh>
    <rPh sb="13" eb="15">
      <t>カイゴ</t>
    </rPh>
    <rPh sb="15" eb="18">
      <t>フクシシ</t>
    </rPh>
    <rPh sb="18" eb="21">
      <t>ジツムシャ</t>
    </rPh>
    <rPh sb="21" eb="23">
      <t>ケンシュウ</t>
    </rPh>
    <rPh sb="24" eb="26">
      <t>ツウシン</t>
    </rPh>
    <rPh sb="26" eb="28">
      <t>カテイ</t>
    </rPh>
    <phoneticPr fontId="3"/>
  </si>
  <si>
    <t>0172－36－8633</t>
  </si>
  <si>
    <t>036－8062</t>
  </si>
  <si>
    <t>スパイラル・アップ</t>
  </si>
  <si>
    <t>木村　房雄</t>
    <rPh sb="0" eb="2">
      <t>キムラ</t>
    </rPh>
    <rPh sb="3" eb="5">
      <t>フサオ</t>
    </rPh>
    <phoneticPr fontId="3"/>
  </si>
  <si>
    <t>１月以上</t>
    <rPh sb="1" eb="2">
      <t>ガツ</t>
    </rPh>
    <rPh sb="2" eb="4">
      <t>イジョウ</t>
    </rPh>
    <phoneticPr fontId="3"/>
  </si>
  <si>
    <t>青森中央短期大学食物栄養学科</t>
    <rPh sb="0" eb="2">
      <t>アオモリ</t>
    </rPh>
    <rPh sb="2" eb="4">
      <t>チュウオウ</t>
    </rPh>
    <rPh sb="4" eb="6">
      <t>タンキ</t>
    </rPh>
    <rPh sb="6" eb="8">
      <t>ダイガク</t>
    </rPh>
    <rPh sb="8" eb="10">
      <t>ショクモツ</t>
    </rPh>
    <rPh sb="10" eb="12">
      <t>エイヨウ</t>
    </rPh>
    <rPh sb="12" eb="14">
      <t>ガッカ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</si>
  <si>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</si>
  <si>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青森山田こども園</t>
    <rPh sb="0" eb="2">
      <t>アオモリ</t>
    </rPh>
    <rPh sb="2" eb="4">
      <t>ヤマダ</t>
    </rPh>
    <rPh sb="7" eb="8">
      <t>エン</t>
    </rPh>
    <phoneticPr fontId="4"/>
  </si>
  <si>
    <t>青森認定こども園</t>
    <rPh sb="2" eb="4">
      <t>ニンテイ</t>
    </rPh>
    <rPh sb="7" eb="8">
      <t>エン</t>
    </rPh>
    <phoneticPr fontId="3"/>
  </si>
  <si>
    <t>浪岡若葉こども園</t>
    <rPh sb="7" eb="8">
      <t>エン</t>
    </rPh>
    <phoneticPr fontId="4"/>
  </si>
  <si>
    <t>認定こども園多賀台保育園</t>
    <rPh sb="6" eb="8">
      <t>タガ</t>
    </rPh>
    <rPh sb="8" eb="9">
      <t>ダイ</t>
    </rPh>
    <rPh sb="9" eb="12">
      <t>ホイクエン</t>
    </rPh>
    <phoneticPr fontId="4"/>
  </si>
  <si>
    <t>幼保連携型認定こども園ほうりん保育園</t>
    <rPh sb="0" eb="7">
      <t>ヨウホレンケイガタニンテイ</t>
    </rPh>
    <rPh sb="10" eb="11">
      <t>エン</t>
    </rPh>
    <rPh sb="15" eb="18">
      <t>ホイクエン</t>
    </rPh>
    <phoneticPr fontId="4"/>
  </si>
  <si>
    <t>認定こども園藤覚保育園</t>
    <rPh sb="0" eb="2">
      <t>ニンテイ</t>
    </rPh>
    <rPh sb="5" eb="6">
      <t>エン</t>
    </rPh>
    <phoneticPr fontId="3"/>
  </si>
  <si>
    <t>美郷こども園</t>
  </si>
  <si>
    <t>つくし第一こども園</t>
  </si>
  <si>
    <t>（青森市）</t>
    <rPh sb="1" eb="4">
      <t>アオモリシ</t>
    </rPh>
    <phoneticPr fontId="4"/>
  </si>
  <si>
    <t>認定こども園たけみ</t>
    <rPh sb="0" eb="2">
      <t>ニンテイ</t>
    </rPh>
    <rPh sb="5" eb="6">
      <t>エン</t>
    </rPh>
    <phoneticPr fontId="4"/>
  </si>
  <si>
    <t>つくし第二こども園</t>
  </si>
  <si>
    <t>中郷こども園</t>
  </si>
  <si>
    <t>保育所型認定こども園</t>
    <rPh sb="0" eb="2">
      <t>ホイク</t>
    </rPh>
    <rPh sb="2" eb="3">
      <t>ショ</t>
    </rPh>
    <rPh sb="3" eb="6">
      <t>ガタニンテイ</t>
    </rPh>
    <rPh sb="9" eb="10">
      <t>エン</t>
    </rPh>
    <phoneticPr fontId="3"/>
  </si>
  <si>
    <t>認定こども園大畑中央保育園</t>
    <rPh sb="0" eb="2">
      <t>ニンテイ</t>
    </rPh>
    <rPh sb="5" eb="6">
      <t>エン</t>
    </rPh>
    <rPh sb="6" eb="8">
      <t>オオハタ</t>
    </rPh>
    <rPh sb="8" eb="10">
      <t>チュウオウ</t>
    </rPh>
    <rPh sb="10" eb="13">
      <t>ホイクエン</t>
    </rPh>
    <phoneticPr fontId="3"/>
  </si>
  <si>
    <t>むつ市大畑町中島4-6</t>
  </si>
  <si>
    <t>ときわこども園</t>
    <rPh sb="6" eb="7">
      <t>エン</t>
    </rPh>
    <phoneticPr fontId="4"/>
  </si>
  <si>
    <t>南津軽郡藤崎町大字若松字森越9-4</t>
  </si>
  <si>
    <t>みずきこども園</t>
    <rPh sb="6" eb="7">
      <t>エン</t>
    </rPh>
    <phoneticPr fontId="4"/>
  </si>
  <si>
    <t>幼保連携型認定こども園一川目保育園</t>
    <rPh sb="0" eb="7">
      <t>ヨウホレンケイガタニンテイ</t>
    </rPh>
    <rPh sb="10" eb="11">
      <t>エン</t>
    </rPh>
    <rPh sb="14" eb="17">
      <t>ホイクエン</t>
    </rPh>
    <phoneticPr fontId="4"/>
  </si>
  <si>
    <t>幼保連携型認定こども園深沢保育園</t>
    <rPh sb="0" eb="7">
      <t>ヨウホレンケイガタニンテイ</t>
    </rPh>
    <rPh sb="10" eb="11">
      <t>エン</t>
    </rPh>
    <phoneticPr fontId="3"/>
  </si>
  <si>
    <t>幼保連携型認定こども園川口保育園</t>
    <rPh sb="0" eb="7">
      <t>ヨウホレンケイガタニンテイ</t>
    </rPh>
    <rPh sb="10" eb="11">
      <t>エン</t>
    </rPh>
    <phoneticPr fontId="3"/>
  </si>
  <si>
    <t>菜の花こども園</t>
    <rPh sb="6" eb="7">
      <t>エン</t>
    </rPh>
    <phoneticPr fontId="4"/>
  </si>
  <si>
    <t>0176-53-8670</t>
  </si>
  <si>
    <t>039-2187</t>
  </si>
  <si>
    <t>うち地域小規模6</t>
    <rPh sb="2" eb="4">
      <t>チイキ</t>
    </rPh>
    <rPh sb="4" eb="7">
      <t>ショウキボ</t>
    </rPh>
    <phoneticPr fontId="4"/>
  </si>
  <si>
    <t>十和田市大字大不動字漆久保24-28</t>
    <rPh sb="9" eb="10">
      <t>アザ</t>
    </rPh>
    <rPh sb="10" eb="13">
      <t>ウルシクボ</t>
    </rPh>
    <phoneticPr fontId="4"/>
  </si>
  <si>
    <t>車力こども園</t>
    <rPh sb="0" eb="2">
      <t>シャリキ</t>
    </rPh>
    <rPh sb="5" eb="6">
      <t>エン</t>
    </rPh>
    <phoneticPr fontId="3"/>
  </si>
  <si>
    <t>つがる福祉会</t>
    <rPh sb="3" eb="5">
      <t>フクシ</t>
    </rPh>
    <rPh sb="5" eb="6">
      <t>カイ</t>
    </rPh>
    <phoneticPr fontId="3"/>
  </si>
  <si>
    <t>0178-52-5225</t>
  </si>
  <si>
    <t>017-766-1534</t>
  </si>
  <si>
    <t>下長こども園</t>
    <rPh sb="0" eb="1">
      <t>シモ</t>
    </rPh>
    <rPh sb="1" eb="2">
      <t>ナガ</t>
    </rPh>
    <rPh sb="5" eb="6">
      <t>エン</t>
    </rPh>
    <phoneticPr fontId="3"/>
  </si>
  <si>
    <t>幼保連携型認定こども園</t>
    <rPh sb="0" eb="7">
      <t>ヨウホレンケイガタニンテイ</t>
    </rPh>
    <rPh sb="10" eb="11">
      <t>エン</t>
    </rPh>
    <phoneticPr fontId="3"/>
  </si>
  <si>
    <t>池田由美子</t>
    <rPh sb="0" eb="2">
      <t>イケダ</t>
    </rPh>
    <rPh sb="2" eb="5">
      <t>ユミコ</t>
    </rPh>
    <phoneticPr fontId="3"/>
  </si>
  <si>
    <t>植村　禮子</t>
    <rPh sb="3" eb="4">
      <t>レイ</t>
    </rPh>
    <rPh sb="4" eb="5">
      <t>コ</t>
    </rPh>
    <phoneticPr fontId="3"/>
  </si>
  <si>
    <t>岩谷　隆徳</t>
    <rPh sb="3" eb="5">
      <t>タカノリ</t>
    </rPh>
    <phoneticPr fontId="3"/>
  </si>
  <si>
    <t>長嶺　きみ</t>
    <rPh sb="0" eb="2">
      <t>ナガミネ</t>
    </rPh>
    <phoneticPr fontId="3"/>
  </si>
  <si>
    <t>吉田　満</t>
    <rPh sb="3" eb="4">
      <t>ミツル</t>
    </rPh>
    <phoneticPr fontId="3"/>
  </si>
  <si>
    <t>村田　学風</t>
    <rPh sb="1" eb="2">
      <t>タ</t>
    </rPh>
    <rPh sb="3" eb="5">
      <t>ガクフウ</t>
    </rPh>
    <phoneticPr fontId="4"/>
  </si>
  <si>
    <t>上山　博一</t>
    <rPh sb="0" eb="2">
      <t>カミヤマ</t>
    </rPh>
    <rPh sb="3" eb="5">
      <t>ヒロカズ</t>
    </rPh>
    <phoneticPr fontId="3"/>
  </si>
  <si>
    <t>八戸学院幼稚園</t>
    <rPh sb="0" eb="2">
      <t>ハチノヘ</t>
    </rPh>
    <rPh sb="2" eb="4">
      <t>ガクイン</t>
    </rPh>
    <rPh sb="4" eb="7">
      <t>ヨウチエン</t>
    </rPh>
    <phoneticPr fontId="3"/>
  </si>
  <si>
    <t>0178-34-5765</t>
  </si>
  <si>
    <t>光星学院</t>
    <rPh sb="0" eb="2">
      <t>コウセイ</t>
    </rPh>
    <rPh sb="2" eb="4">
      <t>ガクイン</t>
    </rPh>
    <phoneticPr fontId="3"/>
  </si>
  <si>
    <t>障害者支援施設からまつ寮</t>
    <rPh sb="0" eb="3">
      <t>ショウガイシャ</t>
    </rPh>
    <rPh sb="3" eb="5">
      <t>シエン</t>
    </rPh>
    <rPh sb="5" eb="7">
      <t>シセツ</t>
    </rPh>
    <phoneticPr fontId="3"/>
  </si>
  <si>
    <t>むつ市金曲三丁目6-11</t>
    <rPh sb="2" eb="3">
      <t>シ</t>
    </rPh>
    <rPh sb="3" eb="4">
      <t>カナ</t>
    </rPh>
    <rPh sb="4" eb="5">
      <t>マガ</t>
    </rPh>
    <rPh sb="5" eb="8">
      <t>サンチョウメ</t>
    </rPh>
    <phoneticPr fontId="4"/>
  </si>
  <si>
    <t>永澤　公光</t>
    <rPh sb="0" eb="2">
      <t>ナガサワ</t>
    </rPh>
    <rPh sb="3" eb="4">
      <t>オオヤケ</t>
    </rPh>
    <rPh sb="4" eb="5">
      <t>ヒカリ</t>
    </rPh>
    <phoneticPr fontId="3"/>
  </si>
  <si>
    <t>小原　義夫</t>
    <rPh sb="0" eb="2">
      <t>オバラ</t>
    </rPh>
    <rPh sb="3" eb="5">
      <t>ヨシオ</t>
    </rPh>
    <phoneticPr fontId="3"/>
  </si>
  <si>
    <t>0175-75-2292</t>
    <phoneticPr fontId="3"/>
  </si>
  <si>
    <t>青森市大字金浜字伊吹128-20</t>
    <rPh sb="3" eb="5">
      <t>オオアザ</t>
    </rPh>
    <phoneticPr fontId="3"/>
  </si>
  <si>
    <t>青森市大字高田字川瀬187-14</t>
    <rPh sb="0" eb="3">
      <t>アオモリシ</t>
    </rPh>
    <rPh sb="3" eb="5">
      <t>オオアザ</t>
    </rPh>
    <rPh sb="5" eb="7">
      <t>タカダ</t>
    </rPh>
    <rPh sb="7" eb="8">
      <t>アザ</t>
    </rPh>
    <rPh sb="8" eb="10">
      <t>カワセ</t>
    </rPh>
    <phoneticPr fontId="7"/>
  </si>
  <si>
    <t>小畑　敦</t>
    <rPh sb="3" eb="4">
      <t>アツシ</t>
    </rPh>
    <phoneticPr fontId="3"/>
  </si>
  <si>
    <t>鳴海　一成</t>
    <rPh sb="3" eb="5">
      <t>カズナリ</t>
    </rPh>
    <phoneticPr fontId="3"/>
  </si>
  <si>
    <t>佐藤　宏</t>
    <rPh sb="0" eb="2">
      <t>サトウ</t>
    </rPh>
    <rPh sb="3" eb="4">
      <t>ヒロシ</t>
    </rPh>
    <phoneticPr fontId="3"/>
  </si>
  <si>
    <t>青森市新町一丁目3-7</t>
    <rPh sb="3" eb="5">
      <t>シンマチ</t>
    </rPh>
    <phoneticPr fontId="3"/>
  </si>
  <si>
    <t>ささえ</t>
  </si>
  <si>
    <t>青森市港町三丁目10-36</t>
    <rPh sb="0" eb="3">
      <t>アオモリシ</t>
    </rPh>
    <phoneticPr fontId="3"/>
  </si>
  <si>
    <t>017-764-0765</t>
  </si>
  <si>
    <t>慈青会</t>
  </si>
  <si>
    <t>弘前市大字門外四丁目1-1</t>
    <rPh sb="7" eb="8">
      <t>ヨン</t>
    </rPh>
    <phoneticPr fontId="3"/>
  </si>
  <si>
    <t>弘前市大字高崎二丁目4-1</t>
    <rPh sb="0" eb="3">
      <t>ヒロサキシ</t>
    </rPh>
    <rPh sb="3" eb="5">
      <t>オオアザ</t>
    </rPh>
    <rPh sb="5" eb="7">
      <t>タカサキ</t>
    </rPh>
    <rPh sb="7" eb="10">
      <t>ニチョウメ</t>
    </rPh>
    <phoneticPr fontId="3"/>
  </si>
  <si>
    <t>障害者生活支援施設弘前市弥生荘</t>
    <rPh sb="0" eb="3">
      <t>ショウガイシャ</t>
    </rPh>
    <rPh sb="3" eb="5">
      <t>セイカツ</t>
    </rPh>
    <rPh sb="5" eb="7">
      <t>シエン</t>
    </rPh>
    <rPh sb="7" eb="9">
      <t>シセツ</t>
    </rPh>
    <rPh sb="9" eb="12">
      <t>ヒロサキシ</t>
    </rPh>
    <rPh sb="12" eb="14">
      <t>ヤヨイ</t>
    </rPh>
    <rPh sb="14" eb="15">
      <t>ソウ</t>
    </rPh>
    <phoneticPr fontId="4"/>
  </si>
  <si>
    <t>折登　勇治</t>
    <rPh sb="4" eb="5">
      <t>ジ</t>
    </rPh>
    <phoneticPr fontId="3"/>
  </si>
  <si>
    <t>中村　元仁</t>
    <rPh sb="3" eb="4">
      <t>モト</t>
    </rPh>
    <rPh sb="4" eb="5">
      <t>ジン</t>
    </rPh>
    <phoneticPr fontId="3"/>
  </si>
  <si>
    <t>工藤晋一郎</t>
    <rPh sb="0" eb="2">
      <t>クドウ</t>
    </rPh>
    <rPh sb="2" eb="5">
      <t>シンイチロウ</t>
    </rPh>
    <phoneticPr fontId="3"/>
  </si>
  <si>
    <t>弘前市大字高崎二丁目4-1</t>
    <phoneticPr fontId="3"/>
  </si>
  <si>
    <t>0178-20-7731</t>
  </si>
  <si>
    <t>ことり保育園</t>
    <rPh sb="3" eb="6">
      <t>ホイクエン</t>
    </rPh>
    <phoneticPr fontId="1"/>
  </si>
  <si>
    <t>八戸市一番町二丁目4-13</t>
    <rPh sb="0" eb="3">
      <t>ハチノヘシ</t>
    </rPh>
    <rPh sb="3" eb="5">
      <t>イチバン</t>
    </rPh>
    <rPh sb="5" eb="6">
      <t>マチ</t>
    </rPh>
    <rPh sb="6" eb="9">
      <t>ニチョウメ</t>
    </rPh>
    <phoneticPr fontId="1"/>
  </si>
  <si>
    <t>0178-27-4073</t>
  </si>
  <si>
    <t>039-1102</t>
  </si>
  <si>
    <t>第二さえずりの森</t>
    <rPh sb="0" eb="2">
      <t>ダイニ</t>
    </rPh>
    <rPh sb="7" eb="8">
      <t>モリ</t>
    </rPh>
    <phoneticPr fontId="1"/>
  </si>
  <si>
    <t>八戸市大字番町20-6　番町ヒルズ1階</t>
    <rPh sb="0" eb="3">
      <t>ハチノヘシ</t>
    </rPh>
    <rPh sb="3" eb="5">
      <t>オオアザ</t>
    </rPh>
    <rPh sb="5" eb="7">
      <t>バンチョウ</t>
    </rPh>
    <rPh sb="12" eb="14">
      <t>バンチョウ</t>
    </rPh>
    <rPh sb="18" eb="19">
      <t>カイ</t>
    </rPh>
    <phoneticPr fontId="1"/>
  </si>
  <si>
    <t>0178-32-7790</t>
  </si>
  <si>
    <t>031-0031</t>
  </si>
  <si>
    <t>ニチイキッズ八戸しおかぜ保育園</t>
    <rPh sb="6" eb="8">
      <t>ハチノヘ</t>
    </rPh>
    <rPh sb="12" eb="15">
      <t>ホイクエン</t>
    </rPh>
    <phoneticPr fontId="1"/>
  </si>
  <si>
    <t>八戸市湊高台三丁目10-22</t>
    <rPh sb="0" eb="3">
      <t>ハチノヘシ</t>
    </rPh>
    <rPh sb="3" eb="6">
      <t>ミナトタカダイ</t>
    </rPh>
    <rPh sb="6" eb="9">
      <t>サンチョウメ</t>
    </rPh>
    <phoneticPr fontId="1"/>
  </si>
  <si>
    <t>0178-32-1456</t>
  </si>
  <si>
    <t>八戸市豊崎児童館</t>
  </si>
  <si>
    <t>八戸市是川児童館</t>
  </si>
  <si>
    <t>0178-96-1614</t>
  </si>
  <si>
    <t>八戸市南浜児童館</t>
  </si>
  <si>
    <t>八戸市大字鮫町字赤コウ55-208</t>
  </si>
  <si>
    <t>八戸市高岩児童館</t>
  </si>
  <si>
    <t>八戸市松館児童館</t>
  </si>
  <si>
    <t>八戸市湊児童館</t>
  </si>
  <si>
    <t>八戸市吹上児童館</t>
  </si>
  <si>
    <t>八戸市白銀児童館</t>
  </si>
  <si>
    <t>八戸市大館児童館</t>
  </si>
  <si>
    <t>八戸市鮫児童館</t>
  </si>
  <si>
    <t>八戸市江陽児童館</t>
  </si>
  <si>
    <t>八戸市大字豊崎町字下永福寺4-4</t>
    <rPh sb="9" eb="10">
      <t>シタ</t>
    </rPh>
    <phoneticPr fontId="3"/>
  </si>
  <si>
    <t>八戸市三条児童館</t>
    <rPh sb="0" eb="3">
      <t>ハチノヘシ</t>
    </rPh>
    <phoneticPr fontId="3"/>
  </si>
  <si>
    <t>八戸市中央児童会館</t>
    <rPh sb="5" eb="7">
      <t>ジドウ</t>
    </rPh>
    <rPh sb="7" eb="9">
      <t>カイカン</t>
    </rPh>
    <phoneticPr fontId="4"/>
  </si>
  <si>
    <t>八戸市小中野児童館</t>
    <rPh sb="6" eb="9">
      <t>ジドウカン</t>
    </rPh>
    <phoneticPr fontId="4"/>
  </si>
  <si>
    <t>八戸市八戸ニュータウン児童館</t>
    <rPh sb="11" eb="14">
      <t>ジドウカン</t>
    </rPh>
    <phoneticPr fontId="4"/>
  </si>
  <si>
    <t>八戸市東白山台三丁目13-20</t>
    <rPh sb="7" eb="10">
      <t>サンチョウメ</t>
    </rPh>
    <phoneticPr fontId="3"/>
  </si>
  <si>
    <t>八戸市桜ヶ丘二丁目35-46</t>
  </si>
  <si>
    <t>八戸市田向五丁目17-13</t>
    <rPh sb="5" eb="8">
      <t>ゴチョウメ</t>
    </rPh>
    <phoneticPr fontId="3"/>
  </si>
  <si>
    <t>マリアンハウス幼稚園</t>
    <rPh sb="7" eb="10">
      <t>ヨウチエン</t>
    </rPh>
    <phoneticPr fontId="1"/>
  </si>
  <si>
    <t>八戸市湊高台六丁目14-5</t>
    <rPh sb="0" eb="3">
      <t>ハチノヘシ</t>
    </rPh>
    <rPh sb="3" eb="6">
      <t>ミナトタカダイ</t>
    </rPh>
    <rPh sb="6" eb="7">
      <t>ロク</t>
    </rPh>
    <rPh sb="7" eb="9">
      <t>チョウメ</t>
    </rPh>
    <phoneticPr fontId="3"/>
  </si>
  <si>
    <t>八戸市田向五丁目7-1</t>
    <rPh sb="0" eb="3">
      <t>ハチノヘシ</t>
    </rPh>
    <rPh sb="3" eb="5">
      <t>タムカイ</t>
    </rPh>
    <rPh sb="5" eb="8">
      <t>ゴチョウメ</t>
    </rPh>
    <phoneticPr fontId="4"/>
  </si>
  <si>
    <t>田名部厚子</t>
    <rPh sb="3" eb="5">
      <t>アツコ</t>
    </rPh>
    <phoneticPr fontId="4"/>
  </si>
  <si>
    <t>斉藤　学成</t>
    <rPh sb="0" eb="2">
      <t>サイトウ</t>
    </rPh>
    <rPh sb="4" eb="5">
      <t>ナ</t>
    </rPh>
    <phoneticPr fontId="4"/>
  </si>
  <si>
    <t>八戸市田向五丁目17-13</t>
  </si>
  <si>
    <t>八戸市一番町二丁目4-13</t>
    <rPh sb="0" eb="3">
      <t>ハチノヘシ</t>
    </rPh>
    <rPh sb="3" eb="6">
      <t>イチバンマチ</t>
    </rPh>
    <rPh sb="6" eb="9">
      <t>ニチョウメ</t>
    </rPh>
    <phoneticPr fontId="3"/>
  </si>
  <si>
    <t>春暉会(ｼｭﾝｷｶｲ)</t>
  </si>
  <si>
    <t>0178-20-8039</t>
  </si>
  <si>
    <t>春暉会</t>
  </si>
  <si>
    <t>下斗米倫明</t>
  </si>
  <si>
    <t>八戸市保健所</t>
    <rPh sb="0" eb="3">
      <t>ハチノヘシ</t>
    </rPh>
    <rPh sb="3" eb="6">
      <t>ホケンジョ</t>
    </rPh>
    <phoneticPr fontId="3"/>
  </si>
  <si>
    <t>地域包括支援センター</t>
  </si>
  <si>
    <t>下長・上長地区　高齢者支援センターはくじゅ</t>
    <rPh sb="0" eb="1">
      <t>シタ</t>
    </rPh>
    <rPh sb="1" eb="2">
      <t>ナガ</t>
    </rPh>
    <rPh sb="3" eb="4">
      <t>ウエ</t>
    </rPh>
    <rPh sb="4" eb="5">
      <t>ナガ</t>
    </rPh>
    <rPh sb="5" eb="7">
      <t>チク</t>
    </rPh>
    <rPh sb="8" eb="11">
      <t>コウレイシャ</t>
    </rPh>
    <rPh sb="11" eb="13">
      <t>シエン</t>
    </rPh>
    <phoneticPr fontId="3"/>
  </si>
  <si>
    <t>八戸市河原木字北沼22-39</t>
    <rPh sb="0" eb="3">
      <t>ハチノヘシ</t>
    </rPh>
    <rPh sb="3" eb="4">
      <t>カワ</t>
    </rPh>
    <rPh sb="4" eb="5">
      <t>ハラ</t>
    </rPh>
    <rPh sb="5" eb="6">
      <t>キ</t>
    </rPh>
    <rPh sb="6" eb="7">
      <t>アザ</t>
    </rPh>
    <rPh sb="7" eb="8">
      <t>キタ</t>
    </rPh>
    <rPh sb="8" eb="9">
      <t>ヌマ</t>
    </rPh>
    <phoneticPr fontId="3"/>
  </si>
  <si>
    <t>0178-20-4400</t>
  </si>
  <si>
    <t>田面木・館・豊崎地区　高齢者支援センターハピネスやくら</t>
    <rPh sb="0" eb="1">
      <t>タ</t>
    </rPh>
    <rPh sb="1" eb="2">
      <t>メン</t>
    </rPh>
    <rPh sb="2" eb="3">
      <t>キ</t>
    </rPh>
    <rPh sb="4" eb="5">
      <t>タテ</t>
    </rPh>
    <rPh sb="6" eb="8">
      <t>トヨサキ</t>
    </rPh>
    <rPh sb="8" eb="10">
      <t>チク</t>
    </rPh>
    <rPh sb="11" eb="14">
      <t>コウレイシャ</t>
    </rPh>
    <rPh sb="14" eb="16">
      <t>シエン</t>
    </rPh>
    <phoneticPr fontId="3"/>
  </si>
  <si>
    <t>八戸市八幡字下樋田1-1</t>
    <rPh sb="0" eb="3">
      <t>ハチノヘシ</t>
    </rPh>
    <rPh sb="3" eb="5">
      <t>ヤハタ</t>
    </rPh>
    <rPh sb="5" eb="6">
      <t>ジ</t>
    </rPh>
    <rPh sb="6" eb="7">
      <t>シタ</t>
    </rPh>
    <rPh sb="7" eb="9">
      <t>ヒダ</t>
    </rPh>
    <phoneticPr fontId="3"/>
  </si>
  <si>
    <t>0178-27-8990</t>
  </si>
  <si>
    <t>長者・白山台地区　高齢者支援センターちょうじゃの森</t>
    <rPh sb="0" eb="2">
      <t>チョウジャ</t>
    </rPh>
    <rPh sb="3" eb="6">
      <t>ハクサンダイ</t>
    </rPh>
    <rPh sb="6" eb="8">
      <t>チク</t>
    </rPh>
    <rPh sb="9" eb="12">
      <t>コウレイシャ</t>
    </rPh>
    <rPh sb="12" eb="14">
      <t>シエン</t>
    </rPh>
    <rPh sb="24" eb="25">
      <t>モリ</t>
    </rPh>
    <phoneticPr fontId="3"/>
  </si>
  <si>
    <t>八戸市糠塚字下道7-32</t>
    <rPh sb="0" eb="3">
      <t>ハチノヘシ</t>
    </rPh>
    <rPh sb="3" eb="5">
      <t>ヌカヅカ</t>
    </rPh>
    <rPh sb="5" eb="6">
      <t>アザ</t>
    </rPh>
    <rPh sb="6" eb="7">
      <t>シタ</t>
    </rPh>
    <rPh sb="7" eb="8">
      <t>ミチ</t>
    </rPh>
    <phoneticPr fontId="3"/>
  </si>
  <si>
    <t>0178-46-0817</t>
  </si>
  <si>
    <t>医法</t>
    <rPh sb="0" eb="1">
      <t>イ</t>
    </rPh>
    <rPh sb="1" eb="2">
      <t>ホウ</t>
    </rPh>
    <phoneticPr fontId="3"/>
  </si>
  <si>
    <t>三八城・根城地区　高齢者支援センターみやぎ</t>
    <rPh sb="0" eb="1">
      <t>サン</t>
    </rPh>
    <rPh sb="1" eb="2">
      <t>ハチ</t>
    </rPh>
    <rPh sb="2" eb="3">
      <t>シロ</t>
    </rPh>
    <rPh sb="4" eb="5">
      <t>ネ</t>
    </rPh>
    <rPh sb="5" eb="6">
      <t>シロ</t>
    </rPh>
    <rPh sb="6" eb="8">
      <t>チク</t>
    </rPh>
    <rPh sb="9" eb="12">
      <t>コウレイシャ</t>
    </rPh>
    <rPh sb="12" eb="14">
      <t>シエン</t>
    </rPh>
    <phoneticPr fontId="3"/>
  </si>
  <si>
    <t>0178-71-2271</t>
  </si>
  <si>
    <t>小中野・江陽地区　高齢者支援センターアクティブ２４</t>
    <rPh sb="0" eb="3">
      <t>コナカノ</t>
    </rPh>
    <rPh sb="4" eb="6">
      <t>コウヨウ</t>
    </rPh>
    <rPh sb="6" eb="8">
      <t>チク</t>
    </rPh>
    <rPh sb="9" eb="12">
      <t>コウレイシャ</t>
    </rPh>
    <rPh sb="12" eb="14">
      <t>シエン</t>
    </rPh>
    <phoneticPr fontId="3"/>
  </si>
  <si>
    <t>0178-73-3337</t>
  </si>
  <si>
    <t>柏崎・吹上地区　高齢者支援センター八戸市医師会</t>
    <rPh sb="0" eb="2">
      <t>カシワザキ</t>
    </rPh>
    <rPh sb="3" eb="4">
      <t>フ</t>
    </rPh>
    <rPh sb="4" eb="5">
      <t>ウエ</t>
    </rPh>
    <rPh sb="5" eb="7">
      <t>チク</t>
    </rPh>
    <rPh sb="8" eb="11">
      <t>コウレイシャ</t>
    </rPh>
    <rPh sb="11" eb="13">
      <t>シエン</t>
    </rPh>
    <rPh sb="17" eb="20">
      <t>ハチノヘシ</t>
    </rPh>
    <rPh sb="20" eb="23">
      <t>イシカイ</t>
    </rPh>
    <phoneticPr fontId="3"/>
  </si>
  <si>
    <t>八戸市柏崎六丁目26-1</t>
    <rPh sb="0" eb="3">
      <t>ハチノヘシ</t>
    </rPh>
    <rPh sb="3" eb="5">
      <t>カシワザキ</t>
    </rPh>
    <rPh sb="5" eb="8">
      <t>６チョウメ</t>
    </rPh>
    <phoneticPr fontId="3"/>
  </si>
  <si>
    <t>0178-38-3820</t>
  </si>
  <si>
    <t>031-0081</t>
  </si>
  <si>
    <t>031-0002</t>
  </si>
  <si>
    <t>白銀・湊地区　高齢者支援センターえがお</t>
    <rPh sb="0" eb="2">
      <t>シロガネ</t>
    </rPh>
    <rPh sb="3" eb="4">
      <t>ミナト</t>
    </rPh>
    <rPh sb="4" eb="6">
      <t>チク</t>
    </rPh>
    <rPh sb="7" eb="10">
      <t>コウレイシャ</t>
    </rPh>
    <rPh sb="10" eb="12">
      <t>シエン</t>
    </rPh>
    <phoneticPr fontId="3"/>
  </si>
  <si>
    <t>八戸市白銀町字右岩淵通23-1</t>
    <rPh sb="0" eb="3">
      <t>ハチノヘシ</t>
    </rPh>
    <rPh sb="3" eb="4">
      <t>シロ</t>
    </rPh>
    <rPh sb="4" eb="5">
      <t>ギン</t>
    </rPh>
    <rPh sb="5" eb="6">
      <t>マチ</t>
    </rPh>
    <rPh sb="6" eb="7">
      <t>アザ</t>
    </rPh>
    <rPh sb="7" eb="8">
      <t>ミギ</t>
    </rPh>
    <rPh sb="8" eb="9">
      <t>イワ</t>
    </rPh>
    <rPh sb="9" eb="10">
      <t>フチ</t>
    </rPh>
    <rPh sb="10" eb="11">
      <t>トオ</t>
    </rPh>
    <phoneticPr fontId="3"/>
  </si>
  <si>
    <t>0178-38-1328</t>
  </si>
  <si>
    <t>白銀南・鮫・南浜地区　高齢者支援センター瑞光園</t>
    <rPh sb="0" eb="2">
      <t>シロガネ</t>
    </rPh>
    <rPh sb="2" eb="3">
      <t>ミナミ</t>
    </rPh>
    <rPh sb="4" eb="5">
      <t>サメ</t>
    </rPh>
    <rPh sb="6" eb="7">
      <t>ミナミ</t>
    </rPh>
    <rPh sb="7" eb="8">
      <t>ハマ</t>
    </rPh>
    <rPh sb="8" eb="10">
      <t>チク</t>
    </rPh>
    <rPh sb="11" eb="14">
      <t>コウレイシャ</t>
    </rPh>
    <rPh sb="14" eb="16">
      <t>シエン</t>
    </rPh>
    <rPh sb="20" eb="21">
      <t>ズイ</t>
    </rPh>
    <rPh sb="21" eb="22">
      <t>ヒカリ</t>
    </rPh>
    <rPh sb="22" eb="23">
      <t>エン</t>
    </rPh>
    <phoneticPr fontId="3"/>
  </si>
  <si>
    <t>八戸市大久保字大山32-1</t>
    <rPh sb="0" eb="3">
      <t>ハチノヘシ</t>
    </rPh>
    <rPh sb="3" eb="6">
      <t>オオクボ</t>
    </rPh>
    <rPh sb="6" eb="7">
      <t>アザ</t>
    </rPh>
    <rPh sb="7" eb="9">
      <t>オオヤマ</t>
    </rPh>
    <phoneticPr fontId="3"/>
  </si>
  <si>
    <t>0178-25-0103</t>
  </si>
  <si>
    <t>八戸市南郷大字市野沢字市野沢22-3</t>
    <rPh sb="0" eb="3">
      <t>ハチノヘシ</t>
    </rPh>
    <rPh sb="3" eb="5">
      <t>ナンゴウ</t>
    </rPh>
    <rPh sb="5" eb="7">
      <t>オオアザ</t>
    </rPh>
    <rPh sb="7" eb="8">
      <t>イチ</t>
    </rPh>
    <rPh sb="8" eb="9">
      <t>ノ</t>
    </rPh>
    <rPh sb="9" eb="10">
      <t>サワ</t>
    </rPh>
    <rPh sb="10" eb="11">
      <t>アザ</t>
    </rPh>
    <rPh sb="11" eb="12">
      <t>イチ</t>
    </rPh>
    <rPh sb="12" eb="13">
      <t>ノ</t>
    </rPh>
    <rPh sb="13" eb="14">
      <t>サワ</t>
    </rPh>
    <phoneticPr fontId="3"/>
  </si>
  <si>
    <t>鳴海　勝文</t>
    <rPh sb="0" eb="2">
      <t>ナルミ</t>
    </rPh>
    <rPh sb="3" eb="5">
      <t>カツノリ</t>
    </rPh>
    <phoneticPr fontId="3"/>
  </si>
  <si>
    <t>谷　君雄</t>
    <rPh sb="2" eb="4">
      <t>キミオ</t>
    </rPh>
    <phoneticPr fontId="3"/>
  </si>
  <si>
    <t>037-8686</t>
  </si>
  <si>
    <t>佐藤　浩雄</t>
    <rPh sb="3" eb="4">
      <t>ヒロシ</t>
    </rPh>
    <rPh sb="4" eb="5">
      <t>オ</t>
    </rPh>
    <phoneticPr fontId="4"/>
  </si>
  <si>
    <t>あーるど(ｱｰﾙﾄﾞ)</t>
  </si>
  <si>
    <t>037-0014</t>
  </si>
  <si>
    <t>あーるど</t>
  </si>
  <si>
    <t>大橋　一之</t>
    <rPh sb="3" eb="5">
      <t>カズユキ</t>
    </rPh>
    <phoneticPr fontId="4"/>
  </si>
  <si>
    <t>十和田市東地域包括支援センター</t>
    <rPh sb="0" eb="4">
      <t>トワダシ</t>
    </rPh>
    <rPh sb="4" eb="5">
      <t>ヒガシ</t>
    </rPh>
    <rPh sb="5" eb="7">
      <t>チイキ</t>
    </rPh>
    <rPh sb="7" eb="9">
      <t>ホウカツ</t>
    </rPh>
    <rPh sb="9" eb="11">
      <t>シエン</t>
    </rPh>
    <phoneticPr fontId="7"/>
  </si>
  <si>
    <t>十和田市東十三番町18-1</t>
    <rPh sb="0" eb="4">
      <t>トワダシ</t>
    </rPh>
    <rPh sb="4" eb="5">
      <t>ヒガシ</t>
    </rPh>
    <rPh sb="5" eb="7">
      <t>１３</t>
    </rPh>
    <rPh sb="7" eb="9">
      <t>バンチョウ</t>
    </rPh>
    <phoneticPr fontId="7"/>
  </si>
  <si>
    <t>0176-27-1513</t>
  </si>
  <si>
    <t>034-0023</t>
  </si>
  <si>
    <t>十和田市北地域包括支援センター</t>
    <rPh sb="0" eb="4">
      <t>トワダシ</t>
    </rPh>
    <rPh sb="4" eb="5">
      <t>キタ</t>
    </rPh>
    <rPh sb="5" eb="7">
      <t>チイキ</t>
    </rPh>
    <rPh sb="7" eb="9">
      <t>ホウカツ</t>
    </rPh>
    <rPh sb="9" eb="11">
      <t>シエン</t>
    </rPh>
    <phoneticPr fontId="7"/>
  </si>
  <si>
    <t>十和田市西二番町4-3</t>
    <rPh sb="0" eb="4">
      <t>トワダシ</t>
    </rPh>
    <rPh sb="4" eb="5">
      <t>ニシ</t>
    </rPh>
    <rPh sb="5" eb="8">
      <t>２バンチョウ</t>
    </rPh>
    <phoneticPr fontId="7"/>
  </si>
  <si>
    <t>0176-51-6056</t>
  </si>
  <si>
    <t>034-0082</t>
  </si>
  <si>
    <t>十和田市西南地域包括支援センター</t>
    <rPh sb="0" eb="4">
      <t>トワダシ</t>
    </rPh>
    <rPh sb="4" eb="5">
      <t>ニシ</t>
    </rPh>
    <rPh sb="5" eb="6">
      <t>ミナミ</t>
    </rPh>
    <rPh sb="6" eb="8">
      <t>チイキ</t>
    </rPh>
    <rPh sb="8" eb="10">
      <t>ホウカツ</t>
    </rPh>
    <rPh sb="10" eb="12">
      <t>シエン</t>
    </rPh>
    <phoneticPr fontId="7"/>
  </si>
  <si>
    <t>十和田市穂並町6-27</t>
    <rPh sb="0" eb="4">
      <t>トワダシ</t>
    </rPh>
    <rPh sb="4" eb="7">
      <t>ホナミチョウ</t>
    </rPh>
    <phoneticPr fontId="7"/>
  </si>
  <si>
    <t>0176-51-4250</t>
  </si>
  <si>
    <t>十和田市大字八斗沢字家ノ下465</t>
  </si>
  <si>
    <t>三沢市大字三沢字南山60-20</t>
    <rPh sb="0" eb="3">
      <t>ミサワシ</t>
    </rPh>
    <rPh sb="3" eb="5">
      <t>オオアザ</t>
    </rPh>
    <rPh sb="5" eb="7">
      <t>ミサワ</t>
    </rPh>
    <rPh sb="7" eb="8">
      <t>アザ</t>
    </rPh>
    <rPh sb="8" eb="10">
      <t>ミナミヤマ</t>
    </rPh>
    <phoneticPr fontId="3"/>
  </si>
  <si>
    <t>0176-58-5531</t>
  </si>
  <si>
    <t>出戸　勝</t>
    <rPh sb="3" eb="4">
      <t>マサル</t>
    </rPh>
    <phoneticPr fontId="4"/>
  </si>
  <si>
    <t>南山ひばり苑</t>
    <rPh sb="0" eb="2">
      <t>ミナミヤマ</t>
    </rPh>
    <phoneticPr fontId="3"/>
  </si>
  <si>
    <t>0176-58-5132</t>
  </si>
  <si>
    <t>全定員のうちユニット型定員36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</si>
  <si>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035-0072</t>
    <phoneticPr fontId="7"/>
  </si>
  <si>
    <t>はまなす愛育会(ﾊﾏﾅｽｱｲｲｸｶｲ)</t>
    <rPh sb="4" eb="5">
      <t>アイ</t>
    </rPh>
    <rPh sb="5" eb="6">
      <t>イク</t>
    </rPh>
    <rPh sb="6" eb="7">
      <t>カイ</t>
    </rPh>
    <phoneticPr fontId="4"/>
  </si>
  <si>
    <t>つがる市豊富町屏風山1-297</t>
    <rPh sb="3" eb="4">
      <t>シ</t>
    </rPh>
    <rPh sb="4" eb="6">
      <t>トヨトミ</t>
    </rPh>
    <rPh sb="6" eb="7">
      <t>チョウ</t>
    </rPh>
    <rPh sb="7" eb="9">
      <t>ビョウブ</t>
    </rPh>
    <rPh sb="9" eb="10">
      <t>ヤマ</t>
    </rPh>
    <phoneticPr fontId="3"/>
  </si>
  <si>
    <t>0173-56-2201</t>
  </si>
  <si>
    <t>つがる市所管</t>
    <rPh sb="3" eb="4">
      <t>シ</t>
    </rPh>
    <rPh sb="4" eb="6">
      <t>ショカン</t>
    </rPh>
    <phoneticPr fontId="3"/>
  </si>
  <si>
    <t>稲葉　俊二</t>
    <rPh sb="0" eb="2">
      <t>イナバ</t>
    </rPh>
    <rPh sb="3" eb="5">
      <t>シュンジ</t>
    </rPh>
    <phoneticPr fontId="3"/>
  </si>
  <si>
    <t>つがる市木造若緑52</t>
    <rPh sb="3" eb="4">
      <t>シ</t>
    </rPh>
    <rPh sb="4" eb="6">
      <t>キヅクリ</t>
    </rPh>
    <phoneticPr fontId="4"/>
  </si>
  <si>
    <t>つがる市森田町森田月見野277-3</t>
    <rPh sb="3" eb="4">
      <t>シ</t>
    </rPh>
    <rPh sb="6" eb="7">
      <t>マチ</t>
    </rPh>
    <rPh sb="7" eb="9">
      <t>モリタ</t>
    </rPh>
    <phoneticPr fontId="4"/>
  </si>
  <si>
    <t>つがる市柏鷺坂清見9-5</t>
    <rPh sb="8" eb="9">
      <t>ミ</t>
    </rPh>
    <phoneticPr fontId="3"/>
  </si>
  <si>
    <t>つがる市木造照田35-1</t>
    <rPh sb="3" eb="4">
      <t>シ</t>
    </rPh>
    <rPh sb="4" eb="6">
      <t>キヅクリ</t>
    </rPh>
    <rPh sb="6" eb="7">
      <t>ショウ</t>
    </rPh>
    <rPh sb="7" eb="8">
      <t>デン</t>
    </rPh>
    <phoneticPr fontId="7"/>
  </si>
  <si>
    <t>今井　哲</t>
    <rPh sb="3" eb="4">
      <t>テツ</t>
    </rPh>
    <phoneticPr fontId="3"/>
  </si>
  <si>
    <t>0172-44-1212</t>
    <phoneticPr fontId="3"/>
  </si>
  <si>
    <t>平田　衛</t>
    <rPh sb="0" eb="2">
      <t>ヒラタ</t>
    </rPh>
    <rPh sb="3" eb="4">
      <t>マモル</t>
    </rPh>
    <phoneticPr fontId="4"/>
  </si>
  <si>
    <t>短期入所10</t>
    <rPh sb="0" eb="2">
      <t>タンキ</t>
    </rPh>
    <rPh sb="2" eb="4">
      <t>ニュウショ</t>
    </rPh>
    <phoneticPr fontId="3"/>
  </si>
  <si>
    <t>0175-78-6531</t>
    <phoneticPr fontId="4"/>
  </si>
  <si>
    <t>原子　正徳</t>
    <rPh sb="0" eb="2">
      <t>ハラコ</t>
    </rPh>
    <rPh sb="3" eb="5">
      <t>マサノリ</t>
    </rPh>
    <phoneticPr fontId="4"/>
  </si>
  <si>
    <t>久保田利子</t>
    <rPh sb="3" eb="5">
      <t>リシ</t>
    </rPh>
    <phoneticPr fontId="3"/>
  </si>
  <si>
    <t>0175-31-1155</t>
    <phoneticPr fontId="3"/>
  </si>
  <si>
    <t>橋本喜代二</t>
    <rPh sb="0" eb="2">
      <t>ハシモト</t>
    </rPh>
    <rPh sb="2" eb="5">
      <t>キヨジ</t>
    </rPh>
    <phoneticPr fontId="4"/>
  </si>
  <si>
    <t>つがる市民健康づくりセンター</t>
    <phoneticPr fontId="3"/>
  </si>
  <si>
    <t>つがる市木造千年3-3</t>
    <phoneticPr fontId="3"/>
  </si>
  <si>
    <t>0173-23-4311</t>
    <phoneticPr fontId="3"/>
  </si>
  <si>
    <t>038-3131</t>
    <phoneticPr fontId="3"/>
  </si>
  <si>
    <t>木村　敏昭</t>
    <rPh sb="0" eb="2">
      <t>キムラ</t>
    </rPh>
    <rPh sb="3" eb="5">
      <t>トシアキ</t>
    </rPh>
    <phoneticPr fontId="3"/>
  </si>
  <si>
    <t>髙田　博仁</t>
    <rPh sb="0" eb="2">
      <t>タカダ</t>
    </rPh>
    <rPh sb="3" eb="5">
      <t>ヒロヒト</t>
    </rPh>
    <phoneticPr fontId="4"/>
  </si>
  <si>
    <t>片山　容一</t>
    <rPh sb="0" eb="2">
      <t>カタヤマ</t>
    </rPh>
    <rPh sb="3" eb="5">
      <t>ヨウイチ</t>
    </rPh>
    <phoneticPr fontId="3"/>
  </si>
  <si>
    <t>百成　公美</t>
    <rPh sb="0" eb="1">
      <t>ヒャク</t>
    </rPh>
    <rPh sb="1" eb="2">
      <t>ナリ</t>
    </rPh>
    <rPh sb="3" eb="5">
      <t>クミ</t>
    </rPh>
    <phoneticPr fontId="3"/>
  </si>
  <si>
    <t>救急病院指定  内 精 神内 呼 消 循 肛 放 ﾘﾊ ﾘｳ　緩医内</t>
    <rPh sb="31" eb="32">
      <t>カン</t>
    </rPh>
    <rPh sb="32" eb="33">
      <t>イ</t>
    </rPh>
    <rPh sb="33" eb="34">
      <t>ナイ</t>
    </rPh>
    <phoneticPr fontId="3"/>
  </si>
  <si>
    <t>曽我　須直</t>
    <rPh sb="0" eb="2">
      <t>ソガ</t>
    </rPh>
    <rPh sb="3" eb="4">
      <t>ス</t>
    </rPh>
    <rPh sb="4" eb="5">
      <t>スナオ</t>
    </rPh>
    <phoneticPr fontId="3"/>
  </si>
  <si>
    <t>救急病院指定  内 小 外 整 産婦 眼 耳 放 ﾘﾊ 皮 泌 脳外 麻 脳内 糖内分内 消内 消外</t>
    <rPh sb="37" eb="38">
      <t>ノウ</t>
    </rPh>
    <rPh sb="45" eb="47">
      <t>ショウナイ</t>
    </rPh>
    <rPh sb="46" eb="47">
      <t>ナイ</t>
    </rPh>
    <rPh sb="48" eb="50">
      <t>ショウゲ</t>
    </rPh>
    <phoneticPr fontId="3"/>
  </si>
  <si>
    <t>紺野　広</t>
    <rPh sb="0" eb="1">
      <t>コン</t>
    </rPh>
    <rPh sb="1" eb="2">
      <t>ノ</t>
    </rPh>
    <rPh sb="3" eb="4">
      <t>ヒロシ</t>
    </rPh>
    <phoneticPr fontId="4"/>
  </si>
  <si>
    <t>室岡整形外科記念病院</t>
    <rPh sb="4" eb="6">
      <t>ゲカ</t>
    </rPh>
    <rPh sb="6" eb="8">
      <t>キネン</t>
    </rPh>
    <rPh sb="8" eb="10">
      <t>ビョウイン</t>
    </rPh>
    <phoneticPr fontId="4"/>
  </si>
  <si>
    <t>室岡整形外科記念病院</t>
    <rPh sb="0" eb="2">
      <t>ムロオカ</t>
    </rPh>
    <rPh sb="2" eb="4">
      <t>セイケイ</t>
    </rPh>
    <rPh sb="4" eb="6">
      <t>ゲカ</t>
    </rPh>
    <rPh sb="6" eb="8">
      <t>キネン</t>
    </rPh>
    <rPh sb="8" eb="10">
      <t>ビョウイン</t>
    </rPh>
    <phoneticPr fontId="4"/>
  </si>
  <si>
    <t>西村　慎也</t>
    <rPh sb="0" eb="2">
      <t>ニシムラ</t>
    </rPh>
    <rPh sb="3" eb="5">
      <t>シンヤ</t>
    </rPh>
    <phoneticPr fontId="4"/>
  </si>
  <si>
    <t>整　ﾘﾊ　循内</t>
    <rPh sb="5" eb="7">
      <t>ジュンナイ</t>
    </rPh>
    <phoneticPr fontId="3"/>
  </si>
  <si>
    <t>板橋　幸弘</t>
    <rPh sb="0" eb="2">
      <t>イタバシ</t>
    </rPh>
    <rPh sb="3" eb="5">
      <t>ユキヒロ</t>
    </rPh>
    <phoneticPr fontId="3"/>
  </si>
  <si>
    <t>小野　正人</t>
    <rPh sb="3" eb="5">
      <t>マサト</t>
    </rPh>
    <phoneticPr fontId="4"/>
  </si>
  <si>
    <t>救急病院指定  内 小 外 整 形　脳 皮 産婦 眼 耳 ひ 歯口 放 麻 腫内 ﾘﾊ　内視内　消内</t>
    <rPh sb="48" eb="50">
      <t>ショウナイ</t>
    </rPh>
    <phoneticPr fontId="3"/>
  </si>
  <si>
    <t>長内　秀文</t>
    <rPh sb="0" eb="2">
      <t>オサナイ</t>
    </rPh>
    <rPh sb="3" eb="5">
      <t>ヒデフミ</t>
    </rPh>
    <phoneticPr fontId="4"/>
  </si>
  <si>
    <t>北畠　滋郎</t>
    <rPh sb="0" eb="2">
      <t>キタバタケ</t>
    </rPh>
    <rPh sb="3" eb="4">
      <t>ジ</t>
    </rPh>
    <rPh sb="4" eb="5">
      <t>ロウ</t>
    </rPh>
    <phoneticPr fontId="4"/>
  </si>
  <si>
    <t>五所川原市字幾世森165-1</t>
    <rPh sb="5" eb="6">
      <t>アザ</t>
    </rPh>
    <rPh sb="6" eb="7">
      <t>イク</t>
    </rPh>
    <rPh sb="7" eb="8">
      <t>セ</t>
    </rPh>
    <rPh sb="8" eb="9">
      <t>モリ</t>
    </rPh>
    <phoneticPr fontId="4"/>
  </si>
  <si>
    <t>三沢市大字三沢字南山60-1</t>
    <rPh sb="3" eb="5">
      <t>オオアザ</t>
    </rPh>
    <rPh sb="5" eb="7">
      <t>ミサワ</t>
    </rPh>
    <rPh sb="7" eb="8">
      <t>アザ</t>
    </rPh>
    <rPh sb="8" eb="10">
      <t>ミナミヤマ</t>
    </rPh>
    <phoneticPr fontId="3"/>
  </si>
  <si>
    <t>サテライトあり</t>
    <phoneticPr fontId="3"/>
  </si>
  <si>
    <t>華のさと</t>
    <rPh sb="0" eb="1">
      <t>ハナ</t>
    </rPh>
    <phoneticPr fontId="3"/>
  </si>
  <si>
    <t>西津軽郡深浦町大字広戸字家野上148-2</t>
    <rPh sb="9" eb="11">
      <t>ヒロト</t>
    </rPh>
    <rPh sb="11" eb="12">
      <t>アザ</t>
    </rPh>
    <rPh sb="12" eb="13">
      <t>イエ</t>
    </rPh>
    <rPh sb="13" eb="14">
      <t>ノ</t>
    </rPh>
    <rPh sb="14" eb="15">
      <t>ウエ</t>
    </rPh>
    <phoneticPr fontId="4"/>
  </si>
  <si>
    <t>いちいの森</t>
    <rPh sb="4" eb="5">
      <t>モリ</t>
    </rPh>
    <phoneticPr fontId="3"/>
  </si>
  <si>
    <t>下北郡東通村大字砂子又字桑原山1-106</t>
    <rPh sb="0" eb="3">
      <t>シモキタグン</t>
    </rPh>
    <rPh sb="3" eb="5">
      <t>ヒガシドオリ</t>
    </rPh>
    <rPh sb="5" eb="6">
      <t>ムラ</t>
    </rPh>
    <rPh sb="6" eb="8">
      <t>オオアザ</t>
    </rPh>
    <rPh sb="8" eb="9">
      <t>スナ</t>
    </rPh>
    <rPh sb="9" eb="10">
      <t>コ</t>
    </rPh>
    <rPh sb="10" eb="11">
      <t>マタ</t>
    </rPh>
    <rPh sb="11" eb="12">
      <t>アザ</t>
    </rPh>
    <rPh sb="12" eb="14">
      <t>クワハラ</t>
    </rPh>
    <rPh sb="14" eb="15">
      <t>ヤマ</t>
    </rPh>
    <phoneticPr fontId="3"/>
  </si>
  <si>
    <t>0175-33-2640</t>
  </si>
  <si>
    <t>0175-32-2220</t>
    <phoneticPr fontId="3"/>
  </si>
  <si>
    <t>三戸郡南部町大字沖田面字千刈32-1</t>
    <rPh sb="8" eb="10">
      <t>オキタ</t>
    </rPh>
    <rPh sb="10" eb="11">
      <t>メン</t>
    </rPh>
    <rPh sb="11" eb="12">
      <t>アザ</t>
    </rPh>
    <rPh sb="12" eb="13">
      <t>セン</t>
    </rPh>
    <rPh sb="13" eb="14">
      <t>カリ</t>
    </rPh>
    <phoneticPr fontId="4"/>
  </si>
  <si>
    <t>西津軽郡鰺ヶ沢町大字長平町字甲音羽山65-412</t>
    <rPh sb="1" eb="3">
      <t>ツガル</t>
    </rPh>
    <rPh sb="4" eb="5">
      <t>アジ</t>
    </rPh>
    <rPh sb="13" eb="14">
      <t>アザ</t>
    </rPh>
    <rPh sb="14" eb="15">
      <t>コウ</t>
    </rPh>
    <rPh sb="15" eb="16">
      <t>オト</t>
    </rPh>
    <rPh sb="16" eb="17">
      <t>ハ</t>
    </rPh>
    <rPh sb="17" eb="18">
      <t>ヤマ</t>
    </rPh>
    <phoneticPr fontId="4"/>
  </si>
  <si>
    <t>梅村介護医療院</t>
    <rPh sb="0" eb="2">
      <t>ウメムラ</t>
    </rPh>
    <rPh sb="2" eb="4">
      <t>カイゴ</t>
    </rPh>
    <rPh sb="4" eb="6">
      <t>イリョウ</t>
    </rPh>
    <rPh sb="6" eb="7">
      <t>イン</t>
    </rPh>
    <phoneticPr fontId="4"/>
  </si>
  <si>
    <t>弘前市大字石渡一丁目1-6</t>
    <rPh sb="3" eb="5">
      <t>オオジ</t>
    </rPh>
    <rPh sb="7" eb="8">
      <t>１</t>
    </rPh>
    <phoneticPr fontId="4"/>
  </si>
  <si>
    <t>0172-32-3593
(33-1147)</t>
  </si>
  <si>
    <t>芳真会</t>
  </si>
  <si>
    <t>白生会介護医療院</t>
    <rPh sb="0" eb="1">
      <t>シロ</t>
    </rPh>
    <rPh sb="1" eb="2">
      <t>イ</t>
    </rPh>
    <rPh sb="2" eb="3">
      <t>カイ</t>
    </rPh>
    <rPh sb="3" eb="5">
      <t>カイゴ</t>
    </rPh>
    <rPh sb="5" eb="7">
      <t>イリョウ</t>
    </rPh>
    <rPh sb="7" eb="8">
      <t>イン</t>
    </rPh>
    <phoneticPr fontId="3"/>
  </si>
  <si>
    <t>0173-34-7093</t>
  </si>
  <si>
    <t>037-0066</t>
  </si>
  <si>
    <t>９</t>
    <phoneticPr fontId="4"/>
  </si>
  <si>
    <t>介護医療院</t>
    <rPh sb="0" eb="2">
      <t>カイゴ</t>
    </rPh>
    <rPh sb="2" eb="4">
      <t>イリョウ</t>
    </rPh>
    <rPh sb="4" eb="5">
      <t>イン</t>
    </rPh>
    <phoneticPr fontId="3"/>
  </si>
  <si>
    <t>県(高)所管</t>
    <rPh sb="2" eb="3">
      <t>コウ</t>
    </rPh>
    <phoneticPr fontId="3"/>
  </si>
  <si>
    <t>齋藤　霊一</t>
    <rPh sb="0" eb="2">
      <t>サイトウ</t>
    </rPh>
    <rPh sb="3" eb="4">
      <t>レイ</t>
    </rPh>
    <rPh sb="4" eb="5">
      <t>イチ</t>
    </rPh>
    <phoneticPr fontId="4"/>
  </si>
  <si>
    <t>0173-26-6564</t>
    <phoneticPr fontId="3"/>
  </si>
  <si>
    <t>0178-77-2160</t>
    <phoneticPr fontId="3"/>
  </si>
  <si>
    <t>県(高)所管</t>
    <rPh sb="0" eb="1">
      <t>ケン</t>
    </rPh>
    <rPh sb="2" eb="3">
      <t>コウ</t>
    </rPh>
    <phoneticPr fontId="3"/>
  </si>
  <si>
    <t>0173-82-0707</t>
    <phoneticPr fontId="3"/>
  </si>
  <si>
    <t>秋元　智子</t>
    <rPh sb="0" eb="2">
      <t>アキモト</t>
    </rPh>
    <rPh sb="3" eb="5">
      <t>トモコ</t>
    </rPh>
    <phoneticPr fontId="3"/>
  </si>
  <si>
    <t>033-0071</t>
    <phoneticPr fontId="3"/>
  </si>
  <si>
    <t>上北郡東北町上北北二丁目33-305</t>
    <rPh sb="6" eb="8">
      <t>カミキタ</t>
    </rPh>
    <phoneticPr fontId="3"/>
  </si>
  <si>
    <t>石田　憲久</t>
    <rPh sb="0" eb="2">
      <t>イシダ</t>
    </rPh>
    <rPh sb="3" eb="4">
      <t>ケン</t>
    </rPh>
    <rPh sb="4" eb="5">
      <t>ヒサシ</t>
    </rPh>
    <phoneticPr fontId="3"/>
  </si>
  <si>
    <t>弘前市大字御幸町8-10</t>
    <rPh sb="3" eb="5">
      <t>オオアザ</t>
    </rPh>
    <phoneticPr fontId="4"/>
  </si>
  <si>
    <t>田名部　厚子</t>
    <rPh sb="0" eb="3">
      <t>タナブ</t>
    </rPh>
    <rPh sb="4" eb="6">
      <t>アツコ</t>
    </rPh>
    <phoneticPr fontId="3"/>
  </si>
  <si>
    <t>五所川原市大字姥萢字船橋238-3</t>
    <rPh sb="0" eb="5">
      <t>ゴショガワラシ</t>
    </rPh>
    <rPh sb="5" eb="7">
      <t>オオアザ</t>
    </rPh>
    <rPh sb="7" eb="8">
      <t>ウバ</t>
    </rPh>
    <rPh sb="8" eb="9">
      <t>ヤチ</t>
    </rPh>
    <rPh sb="9" eb="10">
      <t>アザ</t>
    </rPh>
    <rPh sb="10" eb="12">
      <t>フナハシ</t>
    </rPh>
    <phoneticPr fontId="3"/>
  </si>
  <si>
    <t>弘前市大字青山二丁目8－2</t>
    <rPh sb="0" eb="3">
      <t>ヒロサキシ</t>
    </rPh>
    <rPh sb="3" eb="5">
      <t>オオアザ</t>
    </rPh>
    <rPh sb="5" eb="7">
      <t>アオヤマ</t>
    </rPh>
    <rPh sb="7" eb="10">
      <t>ニチョウメ</t>
    </rPh>
    <phoneticPr fontId="3"/>
  </si>
  <si>
    <t>障害児入所施設もみじ学園</t>
    <rPh sb="0" eb="2">
      <t>ショウガイ</t>
    </rPh>
    <rPh sb="2" eb="3">
      <t>ジ</t>
    </rPh>
    <rPh sb="3" eb="5">
      <t>ニュウショ</t>
    </rPh>
    <rPh sb="5" eb="7">
      <t>シセツ</t>
    </rPh>
    <phoneticPr fontId="3"/>
  </si>
  <si>
    <t>七峰会</t>
    <rPh sb="0" eb="1">
      <t>シチ</t>
    </rPh>
    <rPh sb="1" eb="2">
      <t>ミネ</t>
    </rPh>
    <rPh sb="2" eb="3">
      <t>カイ</t>
    </rPh>
    <phoneticPr fontId="4"/>
  </si>
  <si>
    <t>0172-96-2103</t>
  </si>
  <si>
    <t>障害者支援施設もみじ学園</t>
    <rPh sb="0" eb="3">
      <t>ショウガイシャ</t>
    </rPh>
    <rPh sb="3" eb="5">
      <t>シエン</t>
    </rPh>
    <rPh sb="5" eb="7">
      <t>シセツ</t>
    </rPh>
    <rPh sb="10" eb="11">
      <t>ガク</t>
    </rPh>
    <rPh sb="11" eb="12">
      <t>エン</t>
    </rPh>
    <phoneticPr fontId="4"/>
  </si>
  <si>
    <t>障害者支援施設青葉寮</t>
    <rPh sb="3" eb="5">
      <t>シエン</t>
    </rPh>
    <phoneticPr fontId="3"/>
  </si>
  <si>
    <t>本堂　一作</t>
  </si>
  <si>
    <t>八戸市石堂２丁目24-6</t>
  </si>
  <si>
    <t>0178-32-6367</t>
  </si>
  <si>
    <t>青森市沖館五丁目15-38</t>
    <rPh sb="3" eb="4">
      <t>オキ</t>
    </rPh>
    <rPh sb="4" eb="5">
      <t>タテ</t>
    </rPh>
    <phoneticPr fontId="3"/>
  </si>
  <si>
    <t>県(障)所管</t>
    <rPh sb="2" eb="3">
      <t>ショウ</t>
    </rPh>
    <phoneticPr fontId="3"/>
  </si>
  <si>
    <t>弘前市野田2-2-1</t>
    <rPh sb="0" eb="3">
      <t>ヒロサキシ</t>
    </rPh>
    <rPh sb="3" eb="5">
      <t>ノタ</t>
    </rPh>
    <phoneticPr fontId="4"/>
  </si>
  <si>
    <t>地域活動支援センター
（地域生活支援事業）</t>
  </si>
  <si>
    <t>横浜　英毅</t>
    <rPh sb="0" eb="2">
      <t>ヨコハマ</t>
    </rPh>
    <rPh sb="3" eb="4">
      <t>エイ</t>
    </rPh>
    <rPh sb="4" eb="5">
      <t>タケシ</t>
    </rPh>
    <phoneticPr fontId="4"/>
  </si>
  <si>
    <t>向山　裕</t>
    <rPh sb="0" eb="2">
      <t>ムカイヤマ</t>
    </rPh>
    <rPh sb="3" eb="4">
      <t>ユウ</t>
    </rPh>
    <phoneticPr fontId="3"/>
  </si>
  <si>
    <t>五所川原市布屋町41-1</t>
    <rPh sb="5" eb="6">
      <t>ヌノ</t>
    </rPh>
    <rPh sb="6" eb="7">
      <t>ヤ</t>
    </rPh>
    <rPh sb="7" eb="8">
      <t>マチ</t>
    </rPh>
    <phoneticPr fontId="4"/>
  </si>
  <si>
    <t>038-1323</t>
  </si>
  <si>
    <t>桐紫会</t>
    <rPh sb="0" eb="1">
      <t>キリ</t>
    </rPh>
    <rPh sb="1" eb="2">
      <t>ムラサキ</t>
    </rPh>
    <rPh sb="2" eb="3">
      <t>カイ</t>
    </rPh>
    <phoneticPr fontId="4"/>
  </si>
  <si>
    <t>特別養護老人ホームすこやか苑</t>
    <rPh sb="13" eb="14">
      <t>エン</t>
    </rPh>
    <phoneticPr fontId="4"/>
  </si>
  <si>
    <t>桐紫会(ﾄｳｼｶｲ)</t>
    <rPh sb="0" eb="1">
      <t>キリ</t>
    </rPh>
    <rPh sb="1" eb="2">
      <t>ムラサキ</t>
    </rPh>
    <rPh sb="2" eb="3">
      <t>カイ</t>
    </rPh>
    <phoneticPr fontId="4"/>
  </si>
  <si>
    <t>大村　守武</t>
    <rPh sb="0" eb="2">
      <t>オオムラ</t>
    </rPh>
    <rPh sb="3" eb="4">
      <t>マモ</t>
    </rPh>
    <rPh sb="4" eb="5">
      <t>タケシ</t>
    </rPh>
    <phoneticPr fontId="3"/>
  </si>
  <si>
    <t>櫛引　均</t>
    <rPh sb="3" eb="4">
      <t>ヒトシ</t>
    </rPh>
    <phoneticPr fontId="3"/>
  </si>
  <si>
    <t>黒沼 忠由樹</t>
    <rPh sb="0" eb="1">
      <t>クロ</t>
    </rPh>
    <rPh sb="1" eb="2">
      <t>ヌマ</t>
    </rPh>
    <rPh sb="3" eb="4">
      <t>タダシ</t>
    </rPh>
    <rPh sb="4" eb="6">
      <t>ユキ</t>
    </rPh>
    <phoneticPr fontId="4"/>
  </si>
  <si>
    <t>小舘　誠一</t>
    <rPh sb="0" eb="2">
      <t>コダテ</t>
    </rPh>
    <rPh sb="3" eb="5">
      <t>セイイチ</t>
    </rPh>
    <phoneticPr fontId="3"/>
  </si>
  <si>
    <t>039-1163</t>
  </si>
  <si>
    <t>こばとこども園</t>
    <rPh sb="6" eb="7">
      <t>エン</t>
    </rPh>
    <phoneticPr fontId="3"/>
  </si>
  <si>
    <t>八戸市長苗代島ノ後18-8</t>
    <rPh sb="0" eb="3">
      <t>ハチノヘシ</t>
    </rPh>
    <rPh sb="3" eb="6">
      <t>ナガナワシロ</t>
    </rPh>
    <rPh sb="6" eb="7">
      <t>シマ</t>
    </rPh>
    <rPh sb="8" eb="9">
      <t>ウシ</t>
    </rPh>
    <phoneticPr fontId="3"/>
  </si>
  <si>
    <t>031-0011</t>
    <phoneticPr fontId="3"/>
  </si>
  <si>
    <t>八戸素心苑</t>
    <rPh sb="0" eb="2">
      <t>ハチノヘ</t>
    </rPh>
    <rPh sb="2" eb="3">
      <t>ソ</t>
    </rPh>
    <rPh sb="3" eb="4">
      <t>ココロ</t>
    </rPh>
    <rPh sb="4" eb="5">
      <t>エン</t>
    </rPh>
    <phoneticPr fontId="3"/>
  </si>
  <si>
    <t>八戸市大字尻内町字矢沢62-1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ヤザワ</t>
    </rPh>
    <phoneticPr fontId="3"/>
  </si>
  <si>
    <t>0178-27-3466</t>
  </si>
  <si>
    <t>齋藤　鈴子</t>
    <rPh sb="0" eb="2">
      <t>サイトウ</t>
    </rPh>
    <rPh sb="3" eb="5">
      <t>スズコ</t>
    </rPh>
    <phoneticPr fontId="3"/>
  </si>
  <si>
    <t>八戸市大字長苗代字島ノ後18-8</t>
    <phoneticPr fontId="3"/>
  </si>
  <si>
    <t>八戸市高州二丁目22-23</t>
  </si>
  <si>
    <t>伸成会(ｼﾝｾｲｶｲ)</t>
    <rPh sb="0" eb="1">
      <t>ノ</t>
    </rPh>
    <rPh sb="1" eb="2">
      <t>ナ</t>
    </rPh>
    <phoneticPr fontId="3"/>
  </si>
  <si>
    <t>八戸市高州二丁目6-16</t>
  </si>
  <si>
    <t>0178-29-3921</t>
  </si>
  <si>
    <t>伸成会</t>
    <rPh sb="0" eb="1">
      <t>ノ</t>
    </rPh>
    <rPh sb="1" eb="2">
      <t>ナ</t>
    </rPh>
    <phoneticPr fontId="3"/>
  </si>
  <si>
    <t>田中　淳子</t>
    <rPh sb="0" eb="2">
      <t>タナカ</t>
    </rPh>
    <rPh sb="3" eb="5">
      <t>ジュンコ</t>
    </rPh>
    <phoneticPr fontId="3"/>
  </si>
  <si>
    <t>一戸　哲彦</t>
    <rPh sb="3" eb="5">
      <t>テツヒコ</t>
    </rPh>
    <phoneticPr fontId="3"/>
  </si>
  <si>
    <t>飛嶋　献</t>
    <rPh sb="0" eb="2">
      <t>トビシマ</t>
    </rPh>
    <rPh sb="3" eb="4">
      <t>ケン</t>
    </rPh>
    <phoneticPr fontId="4"/>
  </si>
  <si>
    <t>希望の友福祉会(ｷﾎﾞｳﾉﾄﾓﾌｸｼｶｲ)</t>
    <rPh sb="0" eb="2">
      <t>キボウ</t>
    </rPh>
    <rPh sb="3" eb="4">
      <t>トモ</t>
    </rPh>
    <rPh sb="4" eb="7">
      <t>フクシカイ</t>
    </rPh>
    <phoneticPr fontId="4"/>
  </si>
  <si>
    <t>むつ市大曲一丁目8-12</t>
    <rPh sb="2" eb="3">
      <t>シ</t>
    </rPh>
    <rPh sb="3" eb="5">
      <t>オオマガリ</t>
    </rPh>
    <rPh sb="5" eb="6">
      <t>1</t>
    </rPh>
    <rPh sb="6" eb="8">
      <t>チョウメ</t>
    </rPh>
    <phoneticPr fontId="3"/>
  </si>
  <si>
    <t>0175-22-6637</t>
  </si>
  <si>
    <t>035-0042</t>
  </si>
  <si>
    <t>希望の友福祉会</t>
    <rPh sb="0" eb="2">
      <t>キボウ</t>
    </rPh>
    <rPh sb="3" eb="4">
      <t>トモ</t>
    </rPh>
    <rPh sb="4" eb="7">
      <t>フクシカイ</t>
    </rPh>
    <phoneticPr fontId="4"/>
  </si>
  <si>
    <t>西久保　哲司</t>
    <rPh sb="0" eb="3">
      <t>ニシクボ</t>
    </rPh>
    <rPh sb="4" eb="6">
      <t>テツジ</t>
    </rPh>
    <phoneticPr fontId="4"/>
  </si>
  <si>
    <t>ディスパッチカレッジ柏校実務者研修通学課程</t>
    <rPh sb="10" eb="11">
      <t>カシワ</t>
    </rPh>
    <rPh sb="11" eb="12">
      <t>コウ</t>
    </rPh>
    <rPh sb="12" eb="15">
      <t>ジツムシャ</t>
    </rPh>
    <rPh sb="15" eb="17">
      <t>ケンシュウ</t>
    </rPh>
    <rPh sb="17" eb="19">
      <t>ツウガク</t>
    </rPh>
    <rPh sb="19" eb="21">
      <t>カテイ</t>
    </rPh>
    <phoneticPr fontId="3"/>
  </si>
  <si>
    <t>木村　七子</t>
    <rPh sb="0" eb="2">
      <t>キムラ</t>
    </rPh>
    <rPh sb="3" eb="5">
      <t>ナナコ</t>
    </rPh>
    <phoneticPr fontId="4"/>
  </si>
  <si>
    <t>039-2183</t>
  </si>
  <si>
    <t>0176-51-7080</t>
  </si>
  <si>
    <t>相馬こども園</t>
    <rPh sb="5" eb="6">
      <t>エン</t>
    </rPh>
    <phoneticPr fontId="3"/>
  </si>
  <si>
    <t>あけぼのこども園</t>
    <rPh sb="7" eb="8">
      <t>エン</t>
    </rPh>
    <phoneticPr fontId="4"/>
  </si>
  <si>
    <t>こども園かまや</t>
    <rPh sb="3" eb="4">
      <t>エン</t>
    </rPh>
    <phoneticPr fontId="4"/>
  </si>
  <si>
    <t>新宮団地こども園</t>
    <rPh sb="7" eb="8">
      <t>エン</t>
    </rPh>
    <phoneticPr fontId="4"/>
  </si>
  <si>
    <t>幼保連携型認定こども園チビッコハウス保育園</t>
    <rPh sb="0" eb="5">
      <t>ヨウホ</t>
    </rPh>
    <rPh sb="5" eb="7">
      <t>ニンテイ</t>
    </rPh>
    <rPh sb="10" eb="11">
      <t>エン</t>
    </rPh>
    <rPh sb="18" eb="21">
      <t>ホイクエン</t>
    </rPh>
    <phoneticPr fontId="3"/>
  </si>
  <si>
    <t>幼保連携型認定こども園ふるまぎの森</t>
    <rPh sb="16" eb="17">
      <t>モリ</t>
    </rPh>
    <phoneticPr fontId="4"/>
  </si>
  <si>
    <t>幼保連携型認定こども園おおつ保育園</t>
    <rPh sb="14" eb="16">
      <t>ホイク</t>
    </rPh>
    <rPh sb="16" eb="17">
      <t>エン</t>
    </rPh>
    <phoneticPr fontId="4"/>
  </si>
  <si>
    <t>幼保連携型認定こども園三川目保育園</t>
    <rPh sb="14" eb="17">
      <t>ホイクエン</t>
    </rPh>
    <phoneticPr fontId="4"/>
  </si>
  <si>
    <t>幼保連携型認定こども園淋代保育園</t>
    <rPh sb="15" eb="16">
      <t>エン</t>
    </rPh>
    <phoneticPr fontId="3"/>
  </si>
  <si>
    <t>幼保連携型認定こども園鹿中保育園</t>
    <rPh sb="15" eb="16">
      <t>エン</t>
    </rPh>
    <phoneticPr fontId="3"/>
  </si>
  <si>
    <t>幼保連携型認定こども園春日台保育園</t>
    <rPh sb="14" eb="17">
      <t>ホイクエン</t>
    </rPh>
    <phoneticPr fontId="4"/>
  </si>
  <si>
    <t>幼保連携型認定こども園ふじこども園</t>
    <rPh sb="0" eb="5">
      <t>ヨウホ</t>
    </rPh>
    <rPh sb="5" eb="7">
      <t>ニンテイ</t>
    </rPh>
    <rPh sb="10" eb="11">
      <t>エン</t>
    </rPh>
    <phoneticPr fontId="3"/>
  </si>
  <si>
    <t>幼保連携型認定こども園こども園えがお</t>
    <rPh sb="0" eb="5">
      <t>ヨウホ</t>
    </rPh>
    <rPh sb="5" eb="7">
      <t>ニンテイ</t>
    </rPh>
    <rPh sb="10" eb="11">
      <t>エン</t>
    </rPh>
    <rPh sb="14" eb="15">
      <t>エン</t>
    </rPh>
    <phoneticPr fontId="3"/>
  </si>
  <si>
    <t>青森市小柳六丁目11-12</t>
    <rPh sb="0" eb="3">
      <t>アオモリシ</t>
    </rPh>
    <rPh sb="3" eb="5">
      <t>コヤナギ</t>
    </rPh>
    <rPh sb="5" eb="8">
      <t>ロクチョウメ</t>
    </rPh>
    <phoneticPr fontId="1"/>
  </si>
  <si>
    <t>017-743-2027</t>
  </si>
  <si>
    <t>033-0915</t>
  </si>
  <si>
    <t>希望の友保育園</t>
    <rPh sb="0" eb="2">
      <t>キボウ</t>
    </rPh>
    <rPh sb="3" eb="4">
      <t>トモ</t>
    </rPh>
    <rPh sb="4" eb="7">
      <t>ホイクエン</t>
    </rPh>
    <phoneticPr fontId="3"/>
  </si>
  <si>
    <t>むつ市大曲一丁目8-12</t>
    <rPh sb="2" eb="3">
      <t>シ</t>
    </rPh>
    <rPh sb="3" eb="5">
      <t>オオマガリ</t>
    </rPh>
    <rPh sb="5" eb="8">
      <t>１チョウメ</t>
    </rPh>
    <phoneticPr fontId="3"/>
  </si>
  <si>
    <t>六ヶ所村立南こども園</t>
    <rPh sb="0" eb="3">
      <t>ロッカショ</t>
    </rPh>
    <rPh sb="3" eb="4">
      <t>ムラ</t>
    </rPh>
    <rPh sb="4" eb="5">
      <t>リツ</t>
    </rPh>
    <rPh sb="5" eb="6">
      <t>ミナミ</t>
    </rPh>
    <rPh sb="9" eb="10">
      <t>エン</t>
    </rPh>
    <phoneticPr fontId="3"/>
  </si>
  <si>
    <t>上北郡六ヶ所村大字倉内字唐貝地5-328</t>
    <rPh sb="9" eb="11">
      <t>クラウチ</t>
    </rPh>
    <rPh sb="11" eb="12">
      <t>アザ</t>
    </rPh>
    <rPh sb="12" eb="13">
      <t>カラ</t>
    </rPh>
    <rPh sb="13" eb="14">
      <t>カイ</t>
    </rPh>
    <rPh sb="14" eb="15">
      <t>チ</t>
    </rPh>
    <phoneticPr fontId="3"/>
  </si>
  <si>
    <t>島内　智秋</t>
  </si>
  <si>
    <t>高橋　順</t>
    <rPh sb="0" eb="2">
      <t>タカハシ</t>
    </rPh>
    <rPh sb="3" eb="4">
      <t>ジュン</t>
    </rPh>
    <phoneticPr fontId="4"/>
  </si>
  <si>
    <t>杉山　幸子</t>
  </si>
  <si>
    <t>独法</t>
    <rPh sb="0" eb="2">
      <t>ドッポウ</t>
    </rPh>
    <phoneticPr fontId="3"/>
  </si>
  <si>
    <t>弘前市大字野田二丁目2-1</t>
    <rPh sb="7" eb="8">
      <t>ニ</t>
    </rPh>
    <phoneticPr fontId="3"/>
  </si>
  <si>
    <t>全定員のうちユニット型定員29</t>
    <rPh sb="0" eb="1">
      <t>ゼン</t>
    </rPh>
    <rPh sb="1" eb="3">
      <t>テイイン</t>
    </rPh>
    <rPh sb="10" eb="11">
      <t>ガタ</t>
    </rPh>
    <rPh sb="11" eb="13">
      <t>テイイン</t>
    </rPh>
    <phoneticPr fontId="3"/>
  </si>
  <si>
    <t>介護老人保健施設はまなす苑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</si>
  <si>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むつ市介護老人保健施設やげん</t>
    <rPh sb="2" eb="3">
      <t>シ</t>
    </rPh>
    <rPh sb="3" eb="5">
      <t>カイゴ</t>
    </rPh>
    <rPh sb="5" eb="7">
      <t>ロウジン</t>
    </rPh>
    <rPh sb="7" eb="9">
      <t>ホケン</t>
    </rPh>
    <rPh sb="9" eb="11">
      <t>シセツ</t>
    </rPh>
    <phoneticPr fontId="4"/>
  </si>
  <si>
    <t>吉田　照生</t>
    <rPh sb="3" eb="5">
      <t>テルオ</t>
    </rPh>
    <phoneticPr fontId="3"/>
  </si>
  <si>
    <t>地域包括支援センター</t>
    <phoneticPr fontId="3"/>
  </si>
  <si>
    <t>西津軽郡深浦町大字広戸字家野上104-1</t>
    <rPh sb="0" eb="4">
      <t>ニシツガルグン</t>
    </rPh>
    <rPh sb="4" eb="7">
      <t>フカウラマチ</t>
    </rPh>
    <rPh sb="7" eb="9">
      <t>オオアザ</t>
    </rPh>
    <rPh sb="9" eb="11">
      <t>ヒロト</t>
    </rPh>
    <rPh sb="11" eb="12">
      <t>アザ</t>
    </rPh>
    <phoneticPr fontId="7"/>
  </si>
  <si>
    <t>0173-74-4421</t>
    <phoneticPr fontId="7"/>
  </si>
  <si>
    <t>038-2321</t>
    <phoneticPr fontId="7"/>
  </si>
  <si>
    <t>市町村保健センター</t>
    <phoneticPr fontId="3"/>
  </si>
  <si>
    <t>深浦町保健センター</t>
    <rPh sb="3" eb="5">
      <t>ホケン</t>
    </rPh>
    <phoneticPr fontId="3"/>
  </si>
  <si>
    <t>0173-82-0288</t>
    <phoneticPr fontId="4"/>
  </si>
  <si>
    <t>038-2321</t>
    <phoneticPr fontId="3"/>
  </si>
  <si>
    <t>0172-65-2626</t>
    <phoneticPr fontId="4"/>
  </si>
  <si>
    <t>南津軽郡大鰐町大字苦木字野尻170-1</t>
    <rPh sb="7" eb="9">
      <t>オオアザ</t>
    </rPh>
    <rPh sb="11" eb="12">
      <t>アザ</t>
    </rPh>
    <phoneticPr fontId="3"/>
  </si>
  <si>
    <t>小野　裕明</t>
    <rPh sb="0" eb="2">
      <t>オノ</t>
    </rPh>
    <rPh sb="3" eb="4">
      <t>ユウ</t>
    </rPh>
    <rPh sb="4" eb="5">
      <t>メイ</t>
    </rPh>
    <phoneticPr fontId="3"/>
  </si>
  <si>
    <t>0175-35-2243
（代表）
0175-32-6837</t>
    <phoneticPr fontId="3"/>
  </si>
  <si>
    <t>幼保連携型認定こども園はまゆりこども園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</si>
  <si>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-</t>
    <phoneticPr fontId="3"/>
  </si>
  <si>
    <t>三戸郡新郷村大字戸来字金ヶ沢坂ノ下17-1　総合福祉センター内</t>
    <phoneticPr fontId="3"/>
  </si>
  <si>
    <t>西津軽郡鰺ヶ沢町大字舞戸町字後家屋敷9-4　総合保健福祉センター内</t>
    <phoneticPr fontId="3"/>
  </si>
  <si>
    <t>石木医院</t>
  </si>
  <si>
    <t>青森市大字浅虫字蛍谷65-37</t>
    <rPh sb="3" eb="5">
      <t>オオアザ</t>
    </rPh>
    <phoneticPr fontId="3"/>
  </si>
  <si>
    <t>017-752-3015</t>
  </si>
  <si>
    <t>蛍慈会</t>
  </si>
  <si>
    <t>湊病院介護医療院</t>
    <rPh sb="0" eb="1">
      <t>ミナト</t>
    </rPh>
    <rPh sb="1" eb="3">
      <t>ビョウイン</t>
    </rPh>
    <rPh sb="3" eb="5">
      <t>カイゴ</t>
    </rPh>
    <rPh sb="5" eb="7">
      <t>イリョウ</t>
    </rPh>
    <rPh sb="7" eb="8">
      <t>イン</t>
    </rPh>
    <phoneticPr fontId="3"/>
  </si>
  <si>
    <t>八戸市大字新井田字松山下野場7-15</t>
    <rPh sb="0" eb="3">
      <t>ハチノヘシ</t>
    </rPh>
    <rPh sb="3" eb="5">
      <t>オオアザ</t>
    </rPh>
    <rPh sb="5" eb="8">
      <t>ニイダ</t>
    </rPh>
    <rPh sb="8" eb="9">
      <t>アザ</t>
    </rPh>
    <phoneticPr fontId="3"/>
  </si>
  <si>
    <t>0178-25-0011</t>
  </si>
  <si>
    <t>分園29</t>
    <rPh sb="0" eb="2">
      <t>ブンエン</t>
    </rPh>
    <phoneticPr fontId="3"/>
  </si>
  <si>
    <t>認定こども園七色のみち</t>
    <rPh sb="0" eb="2">
      <t>ニンテイ</t>
    </rPh>
    <rPh sb="5" eb="6">
      <t>エン</t>
    </rPh>
    <rPh sb="6" eb="8">
      <t>ナナイロ</t>
    </rPh>
    <phoneticPr fontId="3"/>
  </si>
  <si>
    <t>青山すみれ保育園</t>
    <rPh sb="0" eb="2">
      <t>アオヤマ</t>
    </rPh>
    <phoneticPr fontId="4"/>
  </si>
  <si>
    <t>八戸市高州二丁目22-23</t>
    <rPh sb="0" eb="3">
      <t>ハチノヘシ</t>
    </rPh>
    <rPh sb="3" eb="5">
      <t>タカス</t>
    </rPh>
    <rPh sb="5" eb="8">
      <t>２チョウメ</t>
    </rPh>
    <phoneticPr fontId="3"/>
  </si>
  <si>
    <t>平川市柏木町柳田246-1</t>
    <rPh sb="3" eb="5">
      <t>カシワギ</t>
    </rPh>
    <rPh sb="5" eb="6">
      <t>マチ</t>
    </rPh>
    <rPh sb="6" eb="8">
      <t>ヤナギタ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</si>
  <si>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</si>
  <si>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017-776-5611</t>
  </si>
  <si>
    <t>030-0802</t>
  </si>
  <si>
    <t>017-781-0059</t>
  </si>
  <si>
    <t>030-0902</t>
  </si>
  <si>
    <t>017-741-5919</t>
  </si>
  <si>
    <t>038-0022</t>
  </si>
  <si>
    <t>青森市大字六枚橋字磯打57-5</t>
  </si>
  <si>
    <t>青森市大字筒井字八ツ橋174-1</t>
  </si>
  <si>
    <t>福田保育園</t>
  </si>
  <si>
    <t>ひまわり保育園</t>
  </si>
  <si>
    <t>030-0937</t>
  </si>
  <si>
    <t>030-0917</t>
  </si>
  <si>
    <t>弘前市大字桔梗野三丁目10-4</t>
  </si>
  <si>
    <t>036-8188</t>
  </si>
  <si>
    <t>保育園みのり</t>
  </si>
  <si>
    <t>せいしゅう保育園</t>
  </si>
  <si>
    <t>明誠保育園</t>
  </si>
  <si>
    <t>大開保育園</t>
  </si>
  <si>
    <t>036-8062</t>
  </si>
  <si>
    <t>りんごベビーホーム</t>
  </si>
  <si>
    <t>愛成会</t>
  </si>
  <si>
    <t>036-1206</t>
  </si>
  <si>
    <t>036-8094</t>
  </si>
  <si>
    <t>036-8087</t>
  </si>
  <si>
    <t>036-8091</t>
  </si>
  <si>
    <t>八戸市大字新井田字外久保40-1</t>
  </si>
  <si>
    <t>0178-20-9797</t>
  </si>
  <si>
    <t>五所川原市大字羽野木沢字実吉66-3</t>
  </si>
  <si>
    <t>034-0002</t>
  </si>
  <si>
    <t>034-0088</t>
  </si>
  <si>
    <t>034-0034</t>
  </si>
  <si>
    <t>0176-58-5482</t>
  </si>
  <si>
    <t>034-0038</t>
  </si>
  <si>
    <t>三沢市（鳳鳴会）</t>
  </si>
  <si>
    <t>033-0143</t>
  </si>
  <si>
    <t>039-5327</t>
  </si>
  <si>
    <t>近川保育園</t>
  </si>
  <si>
    <t>035-0046</t>
  </si>
  <si>
    <t>蝦名明美</t>
  </si>
  <si>
    <t>アイナック</t>
  </si>
  <si>
    <t>038-3523</t>
  </si>
  <si>
    <t>039-3165</t>
  </si>
  <si>
    <t>分園20</t>
  </si>
  <si>
    <t>0176-78-6411</t>
  </si>
  <si>
    <t>039-4142</t>
  </si>
  <si>
    <t>039-2407</t>
  </si>
  <si>
    <t>大間保育園</t>
  </si>
  <si>
    <t>下北郡風間浦村大字易国間字古野18-4</t>
  </si>
  <si>
    <t>佐井村（吉幸会）</t>
  </si>
  <si>
    <t>S30. 5.1</t>
  </si>
  <si>
    <t>青森市立戸山児童館</t>
  </si>
  <si>
    <t>青森市大字戸山字赤坂35-3</t>
  </si>
  <si>
    <t>030-0952</t>
  </si>
  <si>
    <t>青森市立野内児童館</t>
  </si>
  <si>
    <t>青森市立高田児童館</t>
  </si>
  <si>
    <t>青森市立安田児童館</t>
  </si>
  <si>
    <t>青森市立相野児童館</t>
  </si>
  <si>
    <t>青森市立三内児童館</t>
  </si>
  <si>
    <t>青森市立奥内児童館</t>
  </si>
  <si>
    <t>青森市中央三丁目16-1（青森市総合福祉センター内）</t>
  </si>
  <si>
    <t xml:space="preserve">青森市(ＮＰＯ法人婆娑羅凡人舎) </t>
  </si>
  <si>
    <t>青森市立平川児童館</t>
  </si>
  <si>
    <t>038-1304</t>
  </si>
  <si>
    <t>036-8086</t>
  </si>
  <si>
    <t>弘前市新和児童館</t>
  </si>
  <si>
    <t>0172-73-5676</t>
  </si>
  <si>
    <t>036-1331</t>
  </si>
  <si>
    <t xml:space="preserve"> </t>
  </si>
  <si>
    <t>036-8071</t>
  </si>
  <si>
    <t>036-0389</t>
  </si>
  <si>
    <t>東児童センター</t>
  </si>
  <si>
    <t>松原児童センター</t>
  </si>
  <si>
    <t>上久保児童センター</t>
  </si>
  <si>
    <t>古間木児童センター</t>
  </si>
  <si>
    <t>033-0051</t>
  </si>
  <si>
    <t>おおぞら児童センター</t>
  </si>
  <si>
    <t>つがる市木造日向61-1</t>
  </si>
  <si>
    <t>大鰐町中央児童館</t>
  </si>
  <si>
    <t>033-0071</t>
  </si>
  <si>
    <t>033-0072</t>
  </si>
  <si>
    <t>0175-73-7744</t>
  </si>
  <si>
    <t>039-4134</t>
  </si>
  <si>
    <t>おいらせ町立木内々児童センターひまわり館</t>
    <rPh sb="6" eb="7">
      <t>キ</t>
    </rPh>
    <rPh sb="7" eb="9">
      <t>ナイナイ</t>
    </rPh>
    <rPh sb="19" eb="20">
      <t>カン</t>
    </rPh>
    <phoneticPr fontId="44"/>
  </si>
  <si>
    <t>039-2128</t>
  </si>
  <si>
    <t>おいらせ町立木ノ下児童センターみらい館</t>
    <rPh sb="6" eb="7">
      <t>キ</t>
    </rPh>
    <rPh sb="8" eb="9">
      <t>シタ</t>
    </rPh>
    <rPh sb="18" eb="19">
      <t>カン</t>
    </rPh>
    <phoneticPr fontId="44"/>
  </si>
  <si>
    <t>017-734-0489</t>
  </si>
  <si>
    <t>0172-33-5231</t>
  </si>
  <si>
    <t>うち地域小規模12</t>
    <rPh sb="2" eb="4">
      <t>チイキ</t>
    </rPh>
    <rPh sb="4" eb="7">
      <t>ショウキボ</t>
    </rPh>
    <phoneticPr fontId="4"/>
  </si>
  <si>
    <t>八戸市根城七丁目8-46</t>
  </si>
  <si>
    <t>0178-22-2233</t>
  </si>
  <si>
    <t>0176-28-3570</t>
  </si>
  <si>
    <t>0173-26-3100</t>
  </si>
  <si>
    <t>上北郡七戸町字蛇坂45-2</t>
  </si>
  <si>
    <t>0176-62-3161</t>
  </si>
  <si>
    <t>0175-26-2113</t>
  </si>
  <si>
    <t>0172-54-8228</t>
  </si>
  <si>
    <t>017-781-0174</t>
  </si>
  <si>
    <t>0172-96-2121</t>
  </si>
  <si>
    <t>017-738-2043</t>
  </si>
  <si>
    <t>母子生活支援施設</t>
  </si>
  <si>
    <t>017-781-9090</t>
  </si>
  <si>
    <t>八戸市根城五丁目4-9</t>
  </si>
  <si>
    <t>0178-22-3561</t>
  </si>
  <si>
    <t>進行性筋萎縮症児施設等</t>
  </si>
  <si>
    <t>青森おおぞら学園</t>
  </si>
  <si>
    <t>017-752-0080</t>
  </si>
  <si>
    <t>017-718-3212</t>
  </si>
  <si>
    <t>三沢市花園町五丁目31-3658</t>
  </si>
  <si>
    <t>児童家庭支援センター</t>
  </si>
  <si>
    <t>0172-33-3611</t>
  </si>
  <si>
    <t>助産施設</t>
  </si>
  <si>
    <t>青森市勝田一丁目14-20</t>
  </si>
  <si>
    <t>017-734-2171</t>
  </si>
  <si>
    <t>１種</t>
  </si>
  <si>
    <t>むつ市小川町一丁目2-8</t>
  </si>
  <si>
    <t>0175-22-2111</t>
  </si>
  <si>
    <t>黒石市北美町一丁目70</t>
  </si>
  <si>
    <t>0172-52-2121</t>
  </si>
  <si>
    <t>030-8553</t>
  </si>
  <si>
    <t>青森市旭町二丁目11-1</t>
  </si>
  <si>
    <t>017-776-4135</t>
  </si>
  <si>
    <t>青森市幸畑一丁目27-1</t>
  </si>
  <si>
    <t>017-738-5161</t>
  </si>
  <si>
    <t>青森市中央三丁目21-4</t>
  </si>
  <si>
    <t>017-734-7749</t>
  </si>
  <si>
    <t>017-739-7255</t>
  </si>
  <si>
    <t>017-726-0200</t>
  </si>
  <si>
    <t>030-0919</t>
  </si>
  <si>
    <t>017-788-0377</t>
  </si>
  <si>
    <t>新井田
福祉会</t>
  </si>
  <si>
    <t>017-739-3010</t>
  </si>
  <si>
    <t>こどものくに</t>
  </si>
  <si>
    <t>017-776-8680</t>
  </si>
  <si>
    <t>青森市奥野三丁目7-2</t>
  </si>
  <si>
    <t>青森市大字石江字高間138-3</t>
  </si>
  <si>
    <t>青森市大字安田字稲森170-1</t>
  </si>
  <si>
    <t>認定こども園ＳＨＩＮＪＯ</t>
  </si>
  <si>
    <t>幼保連携型認定こども園浪岡中央保育園</t>
    <rPh sb="15" eb="18">
      <t>ホイクエン</t>
    </rPh>
    <phoneticPr fontId="4"/>
  </si>
  <si>
    <t>0172-32-3974</t>
  </si>
  <si>
    <t>0172-82-3030</t>
  </si>
  <si>
    <t>0172-33-6250</t>
  </si>
  <si>
    <t>0172-32-5465</t>
  </si>
  <si>
    <t>新友会</t>
  </si>
  <si>
    <t>幼保連携型認定こども園たまちこども園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</si>
  <si>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たんぽぽ福祉会</t>
  </si>
  <si>
    <t>0172-27-3800</t>
  </si>
  <si>
    <t>分園29</t>
  </si>
  <si>
    <t>0172-88-1811</t>
  </si>
  <si>
    <t>聖陽会</t>
  </si>
  <si>
    <t>ひかり会</t>
  </si>
  <si>
    <t>0172-32-3309</t>
  </si>
  <si>
    <t>城西こども園</t>
  </si>
  <si>
    <t>036-1504</t>
  </si>
  <si>
    <t>0178-22-8916</t>
  </si>
  <si>
    <t>八戸市石手洗字油久保4-3</t>
  </si>
  <si>
    <t>秋桜会</t>
  </si>
  <si>
    <t>エンゼル福祉会</t>
  </si>
  <si>
    <t>八戸市根城字西ノ沢30-35</t>
  </si>
  <si>
    <t>浅吉の会</t>
  </si>
  <si>
    <t>八戸市鮫町字安川目8-1</t>
  </si>
  <si>
    <t>八戸市尻内町字尻内8-5</t>
  </si>
  <si>
    <t>0178-27-2590</t>
  </si>
  <si>
    <t>八戸市下長六丁目14-26</t>
  </si>
  <si>
    <t>0178-28-8156</t>
  </si>
  <si>
    <t>八戸市湊町字ホロキ長根8-5</t>
  </si>
  <si>
    <t>0178-33-0946</t>
  </si>
  <si>
    <t>0178-30-1531</t>
  </si>
  <si>
    <t>031-0816</t>
  </si>
  <si>
    <t>八戸市十一日町57-3</t>
  </si>
  <si>
    <t>八戸市白銀町字浜崖13-2</t>
  </si>
  <si>
    <t>八戸市鮫町字上盲久保7-1</t>
  </si>
  <si>
    <t>0178-33-3109</t>
  </si>
  <si>
    <t>八戸市櫛引字前田45-1</t>
  </si>
  <si>
    <t>八戸市西白山台四丁目1-16</t>
  </si>
  <si>
    <t>0178-27-3311</t>
  </si>
  <si>
    <t>八戸市尻内字内田10-2</t>
    <rPh sb="0" eb="3">
      <t>ハチノヘシ</t>
    </rPh>
    <rPh sb="3" eb="4">
      <t>ジリ</t>
    </rPh>
    <rPh sb="4" eb="5">
      <t>オオジリ</t>
    </rPh>
    <rPh sb="5" eb="6">
      <t>アザ</t>
    </rPh>
    <rPh sb="6" eb="8">
      <t>ウチダ</t>
    </rPh>
    <phoneticPr fontId="7"/>
  </si>
  <si>
    <t>0178-27-2542</t>
  </si>
  <si>
    <t>0178-96-1644</t>
  </si>
  <si>
    <t>0178-28-2525</t>
  </si>
  <si>
    <t>0178-20-1256</t>
  </si>
  <si>
    <t>旭ヶ丘こども園</t>
    <rPh sb="6" eb="7">
      <t>エン</t>
    </rPh>
    <phoneticPr fontId="4"/>
  </si>
  <si>
    <t>新井田こども園</t>
    <rPh sb="6" eb="7">
      <t>エン</t>
    </rPh>
    <phoneticPr fontId="4"/>
  </si>
  <si>
    <t>認定こども園三条保育園</t>
  </si>
  <si>
    <t>幼保連携型認定こども園貴福保育園</t>
  </si>
  <si>
    <t>認定こども園千草保育園</t>
  </si>
  <si>
    <t>031-8507</t>
  </si>
  <si>
    <t>幼保連携型認定こども園サンフラワー保育園</t>
    <rPh sb="17" eb="20">
      <t>ホイクエン</t>
    </rPh>
    <phoneticPr fontId="4"/>
  </si>
  <si>
    <t>幼保連携型認定こども園</t>
    <rPh sb="0" eb="5">
      <t>ヨウホ</t>
    </rPh>
    <rPh sb="5" eb="7">
      <t>ニンテイ</t>
    </rPh>
    <rPh sb="10" eb="11">
      <t>エン</t>
    </rPh>
    <phoneticPr fontId="3"/>
  </si>
  <si>
    <t>山形こども園</t>
  </si>
  <si>
    <t>0173-34-3590</t>
  </si>
  <si>
    <t>松島中央厚生会</t>
  </si>
  <si>
    <t>0173-29-3108</t>
  </si>
  <si>
    <t>五所川原市字雛田162-34</t>
  </si>
  <si>
    <t>0173-35-3324</t>
  </si>
  <si>
    <t>0173-34-6185</t>
  </si>
  <si>
    <t>五所川原市大字飯詰字狐野70-1</t>
  </si>
  <si>
    <t>0176-22-1636</t>
  </si>
  <si>
    <t>十和田市東二十三番町10-8</t>
  </si>
  <si>
    <t>034-0012</t>
  </si>
  <si>
    <t>034-0014</t>
  </si>
  <si>
    <t>0176-53-2908</t>
  </si>
  <si>
    <t>0176-57-2228</t>
  </si>
  <si>
    <t>0176-53-6747</t>
  </si>
  <si>
    <t>033-0044</t>
  </si>
  <si>
    <t>0173-26-4268</t>
  </si>
  <si>
    <t>038-2806</t>
  </si>
  <si>
    <t>西北五地域</t>
  </si>
  <si>
    <t>木造北こども園</t>
  </si>
  <si>
    <t>0174-27-2180</t>
  </si>
  <si>
    <t>希誠会</t>
  </si>
  <si>
    <t>038-2753</t>
  </si>
  <si>
    <t>0172-48-5366</t>
  </si>
  <si>
    <t>0173-57-2057</t>
  </si>
  <si>
    <t>0173-57-2428</t>
  </si>
  <si>
    <t>0173-58-2332</t>
  </si>
  <si>
    <t>0176-62-3095</t>
  </si>
  <si>
    <t>0176-62-2090</t>
  </si>
  <si>
    <t>0176-68-2047</t>
  </si>
  <si>
    <t>0176-68-2042</t>
  </si>
  <si>
    <t>0176-68-2793</t>
  </si>
  <si>
    <t>039-2832</t>
  </si>
  <si>
    <t>東北赤松福祉会</t>
  </si>
  <si>
    <t>0175-72-2302</t>
  </si>
  <si>
    <t>0176-51-1147</t>
  </si>
  <si>
    <t>0175-31-0201</t>
  </si>
  <si>
    <t>幼保連携型認定こども園いずみ幼稚園</t>
  </si>
  <si>
    <t>三戸郡三戸町川守田字正浄寺20-1</t>
  </si>
  <si>
    <t>0179-22-1155</t>
  </si>
  <si>
    <t>小野学園</t>
  </si>
  <si>
    <t>039-1516</t>
  </si>
  <si>
    <t>039-1546</t>
  </si>
  <si>
    <t>0178-68-2205</t>
  </si>
  <si>
    <t>くらいしこども園</t>
    <rPh sb="7" eb="8">
      <t>エン</t>
    </rPh>
    <phoneticPr fontId="3"/>
  </si>
  <si>
    <t>0178-77-3139</t>
  </si>
  <si>
    <t>0178-78-2069</t>
  </si>
  <si>
    <t>0178-33-1334</t>
  </si>
  <si>
    <t>0175-34-5255</t>
  </si>
  <si>
    <t>017-788-0911</t>
  </si>
  <si>
    <t>0175-22-1530</t>
  </si>
  <si>
    <t>035-0033</t>
  </si>
  <si>
    <t>017-754-2056</t>
  </si>
  <si>
    <t>0173-34-7974</t>
  </si>
  <si>
    <t>017-726-2112</t>
  </si>
  <si>
    <t>017-764-2600</t>
  </si>
  <si>
    <t>030-0122</t>
  </si>
  <si>
    <t>017-742-2292</t>
  </si>
  <si>
    <t>030-0846</t>
  </si>
  <si>
    <t>017-782-5665</t>
  </si>
  <si>
    <t>017-774-2262</t>
  </si>
  <si>
    <t>017-776-8639</t>
  </si>
  <si>
    <t>認定こども園青森第一うとう幼稚園</t>
  </si>
  <si>
    <t>0172-88-3611</t>
  </si>
  <si>
    <t>認定こども園柴田幼稚園</t>
    <rPh sb="0" eb="6">
      <t>ニンテイ</t>
    </rPh>
    <rPh sb="6" eb="8">
      <t>シバタ</t>
    </rPh>
    <rPh sb="8" eb="11">
      <t>ヨウチエン</t>
    </rPh>
    <phoneticPr fontId="1"/>
  </si>
  <si>
    <t>弘前市清原1-1-1</t>
    <rPh sb="0" eb="3">
      <t>ヒロサキシ</t>
    </rPh>
    <rPh sb="3" eb="5">
      <t>キヨハラ</t>
    </rPh>
    <phoneticPr fontId="7"/>
  </si>
  <si>
    <t>0172-32-6518</t>
  </si>
  <si>
    <t>0172-88-3733</t>
  </si>
  <si>
    <t>0172-54-8220</t>
  </si>
  <si>
    <t>036-0415</t>
  </si>
  <si>
    <t>0173-52-2459</t>
  </si>
  <si>
    <t>0176-23-3797</t>
  </si>
  <si>
    <t>0175-22-5070</t>
  </si>
  <si>
    <t>035-0052</t>
  </si>
  <si>
    <t>0173-42-4760</t>
  </si>
  <si>
    <t>038-3154</t>
  </si>
  <si>
    <t>017-775-2125</t>
  </si>
  <si>
    <t>上北郡六戸町小松ケ丘1-77-393</t>
  </si>
  <si>
    <t>0176-53-9343</t>
  </si>
  <si>
    <t>八戸市大字沢里字藤子31</t>
  </si>
  <si>
    <t>0178-45-1941</t>
  </si>
  <si>
    <t>長者学園</t>
  </si>
  <si>
    <t>認定こども園あかね幼稚園</t>
  </si>
  <si>
    <t>三戸郡南部町大字下名久井字宗前17-7</t>
  </si>
  <si>
    <t>0178-76-1801</t>
  </si>
  <si>
    <t>高渕学園</t>
  </si>
  <si>
    <t>0172-62-3130</t>
  </si>
  <si>
    <t>036-1313</t>
  </si>
  <si>
    <t>S47.4,1</t>
  </si>
  <si>
    <t>0178-52-5511</t>
  </si>
  <si>
    <t>0178-46-2421</t>
  </si>
  <si>
    <t>0173-34-2654</t>
  </si>
  <si>
    <t>認定こども園きづくり保育園</t>
    <rPh sb="0" eb="2">
      <t>ニンテイ</t>
    </rPh>
    <rPh sb="5" eb="6">
      <t>エン</t>
    </rPh>
    <rPh sb="10" eb="12">
      <t>ホイク</t>
    </rPh>
    <rPh sb="12" eb="13">
      <t>エン</t>
    </rPh>
    <phoneticPr fontId="3"/>
  </si>
  <si>
    <t>0173-42-2317</t>
  </si>
  <si>
    <t>H25.4,1</t>
  </si>
  <si>
    <t>保育士養成校</t>
  </si>
  <si>
    <t>弘前市大字御幸町8-10</t>
  </si>
  <si>
    <t>0172-33-2102</t>
  </si>
  <si>
    <t>鳴海 春輝</t>
  </si>
  <si>
    <t>弘前市大字上瓦ヶ町25</t>
  </si>
  <si>
    <t>柴田学園</t>
  </si>
  <si>
    <t>017-741-0123</t>
  </si>
  <si>
    <t>明の星学園</t>
  </si>
  <si>
    <t>017-735-3353</t>
  </si>
  <si>
    <t>東奥学園</t>
  </si>
  <si>
    <t>八戸市大字美保野13-384</t>
  </si>
  <si>
    <t>0178-25-4411</t>
  </si>
  <si>
    <t>光星学院</t>
  </si>
  <si>
    <t>017-728-0121</t>
  </si>
  <si>
    <t>0172-33-2289</t>
  </si>
  <si>
    <t>八戸市大字鮫町字小舟渡平9-50</t>
  </si>
  <si>
    <t>0178-38-0657</t>
  </si>
  <si>
    <t>医療型障害児入所施設
（旧肢体不自由児施設）</t>
  </si>
  <si>
    <t>0178-31-5005</t>
  </si>
  <si>
    <t>旧肢体不自由児施設</t>
  </si>
  <si>
    <t>八戸市吹上三丁目13-1</t>
  </si>
  <si>
    <t>0178-45-6111</t>
  </si>
  <si>
    <t>旧重症心身障害児施設等</t>
  </si>
  <si>
    <t>0172-96-2801</t>
  </si>
  <si>
    <t>0172-97-2211</t>
  </si>
  <si>
    <t>0172-96-2331</t>
  </si>
  <si>
    <t>障害者支援施設草薙園</t>
  </si>
  <si>
    <t>0172-93-3111</t>
  </si>
  <si>
    <t>障害者支援施設三和の里</t>
  </si>
  <si>
    <t>0172-93-2515</t>
  </si>
  <si>
    <t>0172-53-3070</t>
  </si>
  <si>
    <t>0173-28-2288</t>
  </si>
  <si>
    <t>障害者支援施設大東ヶ丘サントピアホーム</t>
  </si>
  <si>
    <t>障がい者支援施設第二うちがた</t>
  </si>
  <si>
    <t>0173-38-3491</t>
  </si>
  <si>
    <t>障害者支援施設青松園</t>
  </si>
  <si>
    <t>0176-27-2126</t>
  </si>
  <si>
    <t>となみ療護園</t>
  </si>
  <si>
    <t>障害者支援施設しもきた療育園</t>
  </si>
  <si>
    <t>0175-22-7280</t>
  </si>
  <si>
    <t>0173-26-4555</t>
  </si>
  <si>
    <t>障害者支援施設旭光園</t>
  </si>
  <si>
    <t>0172-57-5155</t>
  </si>
  <si>
    <t>0172-44-8231</t>
  </si>
  <si>
    <t>017-755-4001</t>
  </si>
  <si>
    <t>017425-3211</t>
  </si>
  <si>
    <t>障がい者支援施設内潟療護園</t>
  </si>
  <si>
    <t>037-0308</t>
  </si>
  <si>
    <t>障がい者支援施設一誠園</t>
  </si>
  <si>
    <t>0176-68-2077</t>
  </si>
  <si>
    <t>0176-68-2601</t>
  </si>
  <si>
    <t>公立ぎんなん寮</t>
  </si>
  <si>
    <t>0176-56-5121</t>
  </si>
  <si>
    <t>障害者支援施設あかしや寮</t>
  </si>
  <si>
    <t>0178-77-2368</t>
  </si>
  <si>
    <t>0178-77-2045</t>
  </si>
  <si>
    <t>0172-37-3422</t>
  </si>
  <si>
    <t>0172-31-2731</t>
  </si>
  <si>
    <t>0172-33-6588</t>
  </si>
  <si>
    <t>フォルテ</t>
  </si>
  <si>
    <t>黒石市大字甲大工町2-2</t>
  </si>
  <si>
    <t>0172-88-5018</t>
  </si>
  <si>
    <t>0172-53-5633</t>
  </si>
  <si>
    <t>あおぞら作業所</t>
  </si>
  <si>
    <t>0173-38-1332</t>
  </si>
  <si>
    <t>037-0085</t>
  </si>
  <si>
    <t>清泉会</t>
  </si>
  <si>
    <t>0176-21-1173</t>
  </si>
  <si>
    <t>済誠会</t>
  </si>
  <si>
    <t>0175-28-2311</t>
  </si>
  <si>
    <t>0175-22-9023</t>
  </si>
  <si>
    <t>035-0041</t>
  </si>
  <si>
    <t>アックス工房</t>
  </si>
  <si>
    <t>0173-42-7553</t>
  </si>
  <si>
    <t>0174-35-3647</t>
  </si>
  <si>
    <t>今別町社会福祉協議会</t>
  </si>
  <si>
    <t>しらゆき</t>
  </si>
  <si>
    <t>0174-22-4360</t>
  </si>
  <si>
    <t>外ヶ浜町</t>
  </si>
  <si>
    <t>0172-48-5750</t>
  </si>
  <si>
    <t>やすらぎ</t>
  </si>
  <si>
    <t>0173-72-8620</t>
  </si>
  <si>
    <t>鶴田町社会福祉協議会</t>
  </si>
  <si>
    <t>0173-57-5151</t>
  </si>
  <si>
    <t>修清</t>
  </si>
  <si>
    <t>0179-23-3556</t>
  </si>
  <si>
    <t>三戸町社会福祉協議会</t>
  </si>
  <si>
    <t>徳誠福祉会(ﾄｸｾｲﾌｸｼｶｲ)</t>
  </si>
  <si>
    <t>青森市中央三丁目20-30県民福祉プラザ３階</t>
  </si>
  <si>
    <t>七峰会(ｼﾁﾎｳｶｲ)</t>
  </si>
  <si>
    <t>聖康会(ｾｲｺｳｶｲ)</t>
  </si>
  <si>
    <t>花(ﾊﾅ)</t>
  </si>
  <si>
    <t>清慈会(ｾｲｼﾞｶｲ)</t>
  </si>
  <si>
    <t>工藤　清太郎</t>
  </si>
  <si>
    <t>俊公会(ｼｭﾝｺｳｶｲ)</t>
  </si>
  <si>
    <t>河原木　一郎</t>
    <rPh sb="0" eb="2">
      <t>カワラ</t>
    </rPh>
    <rPh sb="2" eb="3">
      <t>ギ</t>
    </rPh>
    <rPh sb="4" eb="6">
      <t>イチロウ</t>
    </rPh>
    <phoneticPr fontId="3"/>
  </si>
  <si>
    <t>健誠会(ｹﾝｾｲｶｲ)</t>
  </si>
  <si>
    <t>平舘福祉会(ﾀｲﾗﾀﾞﾃﾌｸｼｶｲ)</t>
  </si>
  <si>
    <t>愛和会(ｱｲﾜｶｲ)</t>
  </si>
  <si>
    <t>極光の会(ｷﾞｮｸｺｳﾉｶｲ)</t>
  </si>
  <si>
    <t>038-1216</t>
  </si>
  <si>
    <t>素樸会(ｿﾎﾞｸｶｲ)</t>
  </si>
  <si>
    <t>阿闍羅会(ｱｼﾞｬﾗｶｲ)</t>
  </si>
  <si>
    <t>共生会(ｷｮｳｾｲｶｲ)</t>
  </si>
  <si>
    <t>海陽会(ｶｲﾖｳｶｲ)</t>
  </si>
  <si>
    <t>求道舎(ｷｭｳﾄﾞｳｼｬ)</t>
  </si>
  <si>
    <t>つつじ会(ﾂﾂｼﾞｶｲ)</t>
  </si>
  <si>
    <t>新生会(ｼﾝｾｲｶｲ)</t>
  </si>
  <si>
    <t>恵徳会(ｹｲﾄｸｶｲ)</t>
  </si>
  <si>
    <t>昭壽会(ｼｮｳｼﾞｭｶｲ)</t>
  </si>
  <si>
    <t>寺澤　昭二</t>
  </si>
  <si>
    <t>野田頭　雪男</t>
    <rPh sb="0" eb="2">
      <t>ノダ</t>
    </rPh>
    <rPh sb="2" eb="3">
      <t>ガシラ</t>
    </rPh>
    <rPh sb="4" eb="5">
      <t>ユキ</t>
    </rPh>
    <rPh sb="5" eb="6">
      <t>オトコ</t>
    </rPh>
    <phoneticPr fontId="4"/>
  </si>
  <si>
    <t>039-1545</t>
  </si>
  <si>
    <t>養正会(ﾖｳｾｲｶｲ)</t>
  </si>
  <si>
    <t>039-1207</t>
  </si>
  <si>
    <t>佐々木　吉郎</t>
    <rPh sb="0" eb="3">
      <t>ササキ</t>
    </rPh>
    <rPh sb="4" eb="6">
      <t>ヨシロウ</t>
    </rPh>
    <phoneticPr fontId="3"/>
  </si>
  <si>
    <t>釜臥荘</t>
  </si>
  <si>
    <t>0175-23-4514</t>
  </si>
  <si>
    <t>むつ市中央2丁目23-1</t>
    <rPh sb="3" eb="5">
      <t>チュウオウ</t>
    </rPh>
    <rPh sb="6" eb="8">
      <t>チョウメ</t>
    </rPh>
    <phoneticPr fontId="3"/>
  </si>
  <si>
    <t>0175-29-1243</t>
  </si>
  <si>
    <t>0175-31-5611</t>
  </si>
  <si>
    <t>0175-28-3535</t>
  </si>
  <si>
    <t>0175-23-0781</t>
  </si>
  <si>
    <t>天寿園みちのかみ</t>
    <phoneticPr fontId="3"/>
  </si>
  <si>
    <t>上北郡七戸町道ノ上52-4</t>
    <rPh sb="0" eb="3">
      <t>カミキタグン</t>
    </rPh>
    <rPh sb="3" eb="6">
      <t>シチノヘマチ</t>
    </rPh>
    <rPh sb="6" eb="7">
      <t>ミチ</t>
    </rPh>
    <rPh sb="8" eb="9">
      <t>ウエ</t>
    </rPh>
    <phoneticPr fontId="3"/>
  </si>
  <si>
    <t>0176-58-5282</t>
    <phoneticPr fontId="3"/>
  </si>
  <si>
    <t>039-2832</t>
    <phoneticPr fontId="3"/>
  </si>
  <si>
    <t>R2.3.11</t>
    <phoneticPr fontId="3"/>
  </si>
  <si>
    <t>介護医療院くどう</t>
    <rPh sb="0" eb="2">
      <t>カイゴ</t>
    </rPh>
    <rPh sb="2" eb="4">
      <t>イリョウ</t>
    </rPh>
    <rPh sb="4" eb="5">
      <t>イン</t>
    </rPh>
    <phoneticPr fontId="3"/>
  </si>
  <si>
    <t>弘前市石川字石川97</t>
    <rPh sb="0" eb="3">
      <t>ヒロサキシ</t>
    </rPh>
    <rPh sb="3" eb="5">
      <t>イシカワ</t>
    </rPh>
    <rPh sb="5" eb="6">
      <t>アザ</t>
    </rPh>
    <rPh sb="6" eb="8">
      <t>イシカワ</t>
    </rPh>
    <phoneticPr fontId="3"/>
  </si>
  <si>
    <t>0172-92-3316</t>
    <phoneticPr fontId="3"/>
  </si>
  <si>
    <t>036-8124</t>
    <phoneticPr fontId="3"/>
  </si>
  <si>
    <t>R2.4.1</t>
    <phoneticPr fontId="3"/>
  </si>
  <si>
    <t>白取医院</t>
    <rPh sb="0" eb="2">
      <t>シラトリ</t>
    </rPh>
    <rPh sb="2" eb="4">
      <t>イイン</t>
    </rPh>
    <phoneticPr fontId="3"/>
  </si>
  <si>
    <t>青森市高田川瀬294-9</t>
    <rPh sb="0" eb="3">
      <t>アオモリシ</t>
    </rPh>
    <rPh sb="3" eb="5">
      <t>タカダ</t>
    </rPh>
    <rPh sb="5" eb="7">
      <t>カワセ</t>
    </rPh>
    <phoneticPr fontId="3"/>
  </si>
  <si>
    <t>017-739-2342</t>
    <phoneticPr fontId="3"/>
  </si>
  <si>
    <t>R1.10.1</t>
    <phoneticPr fontId="3"/>
  </si>
  <si>
    <t>みらい会介護医療院</t>
    <rPh sb="3" eb="4">
      <t>カイ</t>
    </rPh>
    <rPh sb="4" eb="6">
      <t>カイゴ</t>
    </rPh>
    <rPh sb="6" eb="8">
      <t>イリョウ</t>
    </rPh>
    <rPh sb="8" eb="9">
      <t>イン</t>
    </rPh>
    <phoneticPr fontId="3"/>
  </si>
  <si>
    <t>平川市柏木町藤山37-5</t>
    <rPh sb="6" eb="8">
      <t>フジヤマ</t>
    </rPh>
    <phoneticPr fontId="3"/>
  </si>
  <si>
    <t>036-0104</t>
    <phoneticPr fontId="3"/>
  </si>
  <si>
    <t>R1.8.1</t>
    <phoneticPr fontId="3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</si>
  <si>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3"/>
  </si>
  <si>
    <t>八戸学院大学短期大学部介護福祉学科</t>
    <rPh sb="0" eb="2">
      <t>ハチノヘ</t>
    </rPh>
    <rPh sb="2" eb="4">
      <t>ガクイン</t>
    </rPh>
    <rPh sb="4" eb="6">
      <t>ダイガク</t>
    </rPh>
    <rPh sb="11" eb="13">
      <t>カイゴ</t>
    </rPh>
    <rPh sb="13" eb="15">
      <t>フクシ</t>
    </rPh>
    <phoneticPr fontId="3"/>
  </si>
  <si>
    <t>青森県八戸市美保野13-384</t>
    <phoneticPr fontId="3"/>
  </si>
  <si>
    <t>031-0844</t>
    <phoneticPr fontId="3"/>
  </si>
  <si>
    <t>杉山　幸子</t>
    <rPh sb="0" eb="2">
      <t>スギヤマ</t>
    </rPh>
    <phoneticPr fontId="3"/>
  </si>
  <si>
    <t>令和元年4月</t>
    <rPh sb="0" eb="2">
      <t>レイワ</t>
    </rPh>
    <rPh sb="2" eb="3">
      <t>モト</t>
    </rPh>
    <rPh sb="3" eb="4">
      <t>ネン</t>
    </rPh>
    <rPh sb="5" eb="6">
      <t>ガツ</t>
    </rPh>
    <phoneticPr fontId="3"/>
  </si>
  <si>
    <t>２年制</t>
    <rPh sb="1" eb="3">
      <t>ネンセイ</t>
    </rPh>
    <phoneticPr fontId="3"/>
  </si>
  <si>
    <t>介護福祉士実務者研修施設</t>
    <rPh sb="0" eb="5">
      <t>カイゴフクシシ</t>
    </rPh>
    <rPh sb="5" eb="12">
      <t>ジツムシャケンシュウシセツ</t>
    </rPh>
    <phoneticPr fontId="3"/>
  </si>
  <si>
    <t>ディスパッチカレッジ柏校実務者研修通信課程</t>
    <rPh sb="10" eb="11">
      <t>カシワ</t>
    </rPh>
    <rPh sb="11" eb="12">
      <t>コウ</t>
    </rPh>
    <rPh sb="12" eb="15">
      <t>ジツムシャ</t>
    </rPh>
    <rPh sb="15" eb="17">
      <t>ケンシュウ</t>
    </rPh>
    <rPh sb="17" eb="19">
      <t>ツウシン</t>
    </rPh>
    <rPh sb="19" eb="21">
      <t>カテイ</t>
    </rPh>
    <phoneticPr fontId="3"/>
  </si>
  <si>
    <t>介護福祉士実務者研修施設</t>
    <rPh sb="0" eb="12">
      <t>カイゴフクシシジツムシャケンシュウシセツ</t>
    </rPh>
    <phoneticPr fontId="3"/>
  </si>
  <si>
    <t>弘前医療福祉大学短期大学部介護福祉専攻実務者研修（通信講座）</t>
    <rPh sb="0" eb="2">
      <t>ヒロサキ</t>
    </rPh>
    <rPh sb="2" eb="4">
      <t>イリョウ</t>
    </rPh>
    <rPh sb="4" eb="6">
      <t>フクシ</t>
    </rPh>
    <rPh sb="6" eb="8">
      <t>ダイガク</t>
    </rPh>
    <rPh sb="8" eb="11">
      <t>タンキダイ</t>
    </rPh>
    <rPh sb="11" eb="13">
      <t>ガクブ</t>
    </rPh>
    <rPh sb="13" eb="15">
      <t>カイゴ</t>
    </rPh>
    <rPh sb="15" eb="17">
      <t>フクシ</t>
    </rPh>
    <rPh sb="17" eb="19">
      <t>センコウ</t>
    </rPh>
    <rPh sb="19" eb="22">
      <t>ジツムシャ</t>
    </rPh>
    <rPh sb="22" eb="24">
      <t>ケンシュウ</t>
    </rPh>
    <rPh sb="25" eb="27">
      <t>ツウシン</t>
    </rPh>
    <rPh sb="27" eb="29">
      <t>コウザ</t>
    </rPh>
    <phoneticPr fontId="3"/>
  </si>
  <si>
    <t>弘前市大字小比内3-18-1</t>
    <rPh sb="0" eb="3">
      <t>ヒロサキシ</t>
    </rPh>
    <rPh sb="3" eb="5">
      <t>オオジ</t>
    </rPh>
    <rPh sb="5" eb="6">
      <t>ショウ</t>
    </rPh>
    <rPh sb="6" eb="8">
      <t>ヒナイ</t>
    </rPh>
    <phoneticPr fontId="3"/>
  </si>
  <si>
    <t>0172-27-1001</t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</si>
  <si>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</si>
  <si>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６月制</t>
    <rPh sb="1" eb="2">
      <t>ガツ</t>
    </rPh>
    <rPh sb="2" eb="3">
      <t>セイ</t>
    </rPh>
    <phoneticPr fontId="3"/>
  </si>
  <si>
    <t>017-788-0145</t>
  </si>
  <si>
    <t>017-726-8315</t>
  </si>
  <si>
    <t>017-729-3330</t>
  </si>
  <si>
    <t>030-0155</t>
  </si>
  <si>
    <t>一社</t>
  </si>
  <si>
    <t>慈恵会</t>
  </si>
  <si>
    <t>川﨑　一隆</t>
    <rPh sb="0" eb="2">
      <t>カワサキ</t>
    </rPh>
    <rPh sb="3" eb="4">
      <t>イチ</t>
    </rPh>
    <rPh sb="4" eb="5">
      <t>タカシ</t>
    </rPh>
    <phoneticPr fontId="4"/>
  </si>
  <si>
    <t>017-757-8750</t>
  </si>
  <si>
    <t>雄心会</t>
  </si>
  <si>
    <t>青森市浜田三丁目3-14</t>
  </si>
  <si>
    <t>038-0843</t>
  </si>
  <si>
    <t>030-0847</t>
  </si>
  <si>
    <t>青森保健生活協同組合</t>
  </si>
  <si>
    <t>(福法)敬仁会青森敬仁会病院</t>
  </si>
  <si>
    <t>017-737-5566</t>
  </si>
  <si>
    <t>0172-33-5111</t>
  </si>
  <si>
    <t>036-8203</t>
  </si>
  <si>
    <t>大山　力</t>
    <rPh sb="0" eb="2">
      <t>オオヤマ</t>
    </rPh>
    <rPh sb="3" eb="4">
      <t>チカラ</t>
    </rPh>
    <phoneticPr fontId="3"/>
  </si>
  <si>
    <t>0172-73-3231</t>
  </si>
  <si>
    <t>照井　健</t>
    <rPh sb="0" eb="2">
      <t>テルイ</t>
    </rPh>
    <rPh sb="3" eb="4">
      <t>ケン</t>
    </rPh>
    <phoneticPr fontId="4"/>
  </si>
  <si>
    <t>0172-32-5211</t>
  </si>
  <si>
    <t>一財</t>
  </si>
  <si>
    <t>0172-27-4121</t>
  </si>
  <si>
    <t>036-8053</t>
  </si>
  <si>
    <t>吉田　和貴</t>
    <rPh sb="0" eb="2">
      <t>ヨシダ</t>
    </rPh>
    <rPh sb="3" eb="5">
      <t>カズタカ</t>
    </rPh>
    <phoneticPr fontId="3"/>
  </si>
  <si>
    <t>0172-52-2877</t>
  </si>
  <si>
    <t>0178-43-4647</t>
  </si>
  <si>
    <t>031-0036</t>
  </si>
  <si>
    <t>弘仁会</t>
  </si>
  <si>
    <t>0178-28-3711</t>
  </si>
  <si>
    <t>昆仁会</t>
  </si>
  <si>
    <t>内</t>
  </si>
  <si>
    <t>0178-45-8111</t>
  </si>
  <si>
    <t>千隆会</t>
  </si>
  <si>
    <t>岸原　千秋</t>
  </si>
  <si>
    <t>0178-25-0111</t>
  </si>
  <si>
    <t>謙昌会</t>
  </si>
  <si>
    <t>廣田　茂</t>
  </si>
  <si>
    <t>(医)白生会胃腸病院</t>
  </si>
  <si>
    <t>0173-34-6111</t>
  </si>
  <si>
    <t>つがる西北五広域連合鰺ヶ沢病院</t>
  </si>
  <si>
    <t>0173-72-3111</t>
  </si>
  <si>
    <t>0176-23-5121</t>
  </si>
  <si>
    <t>034-0093</t>
  </si>
  <si>
    <t>(医)社団良風会ちびき病院</t>
  </si>
  <si>
    <t>0175-64-5100</t>
  </si>
  <si>
    <t>039-2682</t>
  </si>
  <si>
    <t>内 外 整</t>
  </si>
  <si>
    <t>0175-37-2105</t>
  </si>
  <si>
    <t>医師養成校</t>
  </si>
  <si>
    <t>036-8562</t>
  </si>
  <si>
    <t>福田　眞作</t>
    <rPh sb="0" eb="2">
      <t>フクダ</t>
    </rPh>
    <rPh sb="3" eb="5">
      <t>シンサク</t>
    </rPh>
    <phoneticPr fontId="4"/>
  </si>
  <si>
    <t>６年制</t>
  </si>
  <si>
    <t>薬剤師養成校</t>
  </si>
  <si>
    <t>017-738-2001</t>
  </si>
  <si>
    <t>017-765-2000</t>
  </si>
  <si>
    <t>保健師、助産師、看護師
４年制</t>
  </si>
  <si>
    <t>八戸市美保野13-98</t>
  </si>
  <si>
    <t>031-0588</t>
  </si>
  <si>
    <t>水野　眞作夫</t>
    <rPh sb="0" eb="2">
      <t>ミズノ</t>
    </rPh>
    <rPh sb="3" eb="5">
      <t>シンサク</t>
    </rPh>
    <rPh sb="5" eb="6">
      <t>フ</t>
    </rPh>
    <phoneticPr fontId="3"/>
  </si>
  <si>
    <t>保健師、看護師
４年制</t>
  </si>
  <si>
    <t>佐藤　敬</t>
    <rPh sb="0" eb="2">
      <t>サトウ</t>
    </rPh>
    <rPh sb="3" eb="4">
      <t>ウヤマ</t>
    </rPh>
    <phoneticPr fontId="3"/>
  </si>
  <si>
    <t>歯科衛生士・歯科技工士養成校</t>
  </si>
  <si>
    <t>017-782-3040</t>
  </si>
  <si>
    <t>三原　睦子</t>
    <rPh sb="0" eb="2">
      <t>ミハラ</t>
    </rPh>
    <rPh sb="3" eb="5">
      <t>ムツコ</t>
    </rPh>
    <phoneticPr fontId="4"/>
  </si>
  <si>
    <t>３年制</t>
  </si>
  <si>
    <t>臨床検査技師養成校</t>
  </si>
  <si>
    <t>４年制</t>
  </si>
  <si>
    <t>診療放射線技師養成校</t>
  </si>
  <si>
    <t>理学療法士養成校</t>
  </si>
  <si>
    <t>作業療法士養成校</t>
  </si>
  <si>
    <t>保育所</t>
  </si>
  <si>
    <t>ひなた保育園</t>
  </si>
  <si>
    <t>介護老人保健施設</t>
  </si>
  <si>
    <t>すずかけの里</t>
  </si>
  <si>
    <t>017-761-1111
(761-1112)</t>
  </si>
  <si>
    <t xml:space="preserve">
すずかけの里</t>
  </si>
  <si>
    <t>社会福祉法人</t>
  </si>
  <si>
    <t>青森市社会福祉協議会(ｱｵﾓﾘｼｼｬｶｲﾌｸｼｷｮｳｷﾞｶｲ)</t>
  </si>
  <si>
    <t>青森市本町四丁目1-3青森市福祉増進センター内</t>
  </si>
  <si>
    <t>共愛会(ｷｮｳｱｲｶｲ)</t>
  </si>
  <si>
    <t>ひかり福祉会(ﾋｶﾘﾌｸｼｶｲ)</t>
  </si>
  <si>
    <t>青森市奥野四丁目11-18</t>
  </si>
  <si>
    <t>ひかり福祉会</t>
  </si>
  <si>
    <t>片寄　普介</t>
  </si>
  <si>
    <t>めぐみ会(ﾒｸﾞﾐｶｲ)</t>
  </si>
  <si>
    <t>青森市大字荒川字柴田10-2</t>
  </si>
  <si>
    <t>成田　昭平</t>
  </si>
  <si>
    <t>申孝福祉会(ｼﾝｺｳﾌｸｼｶｲ)</t>
  </si>
  <si>
    <t>須藤　孝也</t>
  </si>
  <si>
    <t>慈青会（ｼﾞｾｲｶｲ）</t>
  </si>
  <si>
    <t>青森市港町三丁目10-36</t>
  </si>
  <si>
    <t>石木　基夫</t>
  </si>
  <si>
    <t>青森令和会（ｱｵﾓﾘﾚｲﾜｶｲ）</t>
  </si>
  <si>
    <t>030-0962</t>
  </si>
  <si>
    <t>安田　真弥</t>
  </si>
  <si>
    <t>弘前市社会福祉協議会(ﾋﾛｻｷｼｼｬｶｲﾌｸｼｷｮｳｷﾞｶｲ)</t>
  </si>
  <si>
    <t>弘前市大字宮園二丁目8-1弘前市社会福祉センター内</t>
  </si>
  <si>
    <t>弘前市社会福祉協議会</t>
  </si>
  <si>
    <t>高州保育園</t>
    <rPh sb="0" eb="2">
      <t>タカス</t>
    </rPh>
    <rPh sb="2" eb="5">
      <t>ホイクエン</t>
    </rPh>
    <phoneticPr fontId="3"/>
  </si>
  <si>
    <t>八戸市高州二丁目6-16</t>
    <rPh sb="0" eb="3">
      <t>ハチノヘシ</t>
    </rPh>
    <rPh sb="3" eb="5">
      <t>タカス</t>
    </rPh>
    <rPh sb="5" eb="8">
      <t>ニチョウメ</t>
    </rPh>
    <phoneticPr fontId="3"/>
  </si>
  <si>
    <t>0178-29-3921</t>
    <phoneticPr fontId="3"/>
  </si>
  <si>
    <t>039-1163</t>
    <phoneticPr fontId="3"/>
  </si>
  <si>
    <t>福法</t>
    <phoneticPr fontId="3"/>
  </si>
  <si>
    <t>0178-33-5426</t>
  </si>
  <si>
    <t>愛護会(ｱｲｺﾞｶｲ)</t>
  </si>
  <si>
    <t>寿陽会(ｼﾞｭﾖｳｶｲ)</t>
  </si>
  <si>
    <t>今川　一</t>
    <rPh sb="0" eb="2">
      <t>イマガワ</t>
    </rPh>
    <rPh sb="3" eb="4">
      <t>ハジメ</t>
    </rPh>
    <phoneticPr fontId="3"/>
  </si>
  <si>
    <t>0176-24-5678</t>
  </si>
  <si>
    <t>共生の杜(ｷｮｳｾｲﾉﾓﾘ)</t>
    <rPh sb="0" eb="2">
      <t>キョウセイ</t>
    </rPh>
    <rPh sb="3" eb="4">
      <t>モリ</t>
    </rPh>
    <phoneticPr fontId="3"/>
  </si>
  <si>
    <t>十和田市大字三本木字一本木沢103-8</t>
    <rPh sb="4" eb="6">
      <t>オオアザ</t>
    </rPh>
    <rPh sb="6" eb="9">
      <t>サンボンギ</t>
    </rPh>
    <rPh sb="9" eb="10">
      <t>アザ</t>
    </rPh>
    <rPh sb="10" eb="14">
      <t>イッポンギサワ</t>
    </rPh>
    <phoneticPr fontId="3"/>
  </si>
  <si>
    <t>0176-51-5341</t>
    <phoneticPr fontId="3"/>
  </si>
  <si>
    <t>共生の杜</t>
    <rPh sb="0" eb="2">
      <t>キョウセイ</t>
    </rPh>
    <rPh sb="3" eb="4">
      <t>モリ</t>
    </rPh>
    <phoneticPr fontId="3"/>
  </si>
  <si>
    <t>三浦　親堂</t>
    <rPh sb="0" eb="2">
      <t>ミウラ</t>
    </rPh>
    <rPh sb="3" eb="4">
      <t>シン</t>
    </rPh>
    <rPh sb="4" eb="5">
      <t>ドウ</t>
    </rPh>
    <phoneticPr fontId="4"/>
  </si>
  <si>
    <t>0176-23-5111</t>
  </si>
  <si>
    <t>034-8615</t>
  </si>
  <si>
    <t>若竹会(ﾜｶﾀｹｶｲ)</t>
  </si>
  <si>
    <t>三沢市岡三沢二丁目7-7</t>
  </si>
  <si>
    <t>小檜山準子</t>
    <rPh sb="0" eb="3">
      <t>コヒヤマ</t>
    </rPh>
    <rPh sb="3" eb="5">
      <t>ジュンコ</t>
    </rPh>
    <phoneticPr fontId="3"/>
  </si>
  <si>
    <t>幸陽会(ｺｳﾖｳｶｲ)</t>
  </si>
  <si>
    <t>山本　和紀</t>
    <rPh sb="3" eb="5">
      <t>カズノリ</t>
    </rPh>
    <phoneticPr fontId="3"/>
  </si>
  <si>
    <t>育秀会(ｲｸｼｭｳｶｲ)</t>
  </si>
  <si>
    <t>小笠原貞子</t>
    <rPh sb="0" eb="3">
      <t>オガサワラ</t>
    </rPh>
    <rPh sb="3" eb="5">
      <t>サダコ</t>
    </rPh>
    <phoneticPr fontId="4"/>
  </si>
  <si>
    <t>0176-51-8770</t>
  </si>
  <si>
    <t>並木福祉会(ﾅﾐｷﾌｸｼｶｲ)</t>
  </si>
  <si>
    <t>掛端　正広</t>
    <rPh sb="0" eb="2">
      <t>カケハタ</t>
    </rPh>
    <rPh sb="3" eb="5">
      <t>マサヒロ</t>
    </rPh>
    <phoneticPr fontId="3"/>
  </si>
  <si>
    <t>0175-22-1111</t>
  </si>
  <si>
    <t>035-8686</t>
  </si>
  <si>
    <t>玉泉会(ｷﾞｮｸｾﾝｶｲ)</t>
  </si>
  <si>
    <t>青森地域</t>
    <rPh sb="0" eb="2">
      <t>アオモリ</t>
    </rPh>
    <rPh sb="2" eb="4">
      <t>チイキ</t>
    </rPh>
    <phoneticPr fontId="20"/>
  </si>
  <si>
    <t>平内町</t>
    <rPh sb="0" eb="2">
      <t>ヒラナイ</t>
    </rPh>
    <rPh sb="2" eb="3">
      <t>マチ</t>
    </rPh>
    <phoneticPr fontId="20"/>
  </si>
  <si>
    <t>平内町地域包括支援センター</t>
    <rPh sb="0" eb="3">
      <t>ヒラナイマチ</t>
    </rPh>
    <rPh sb="3" eb="5">
      <t>チイキ</t>
    </rPh>
    <rPh sb="5" eb="7">
      <t>ホウカツ</t>
    </rPh>
    <rPh sb="7" eb="9">
      <t>シエン</t>
    </rPh>
    <phoneticPr fontId="49"/>
  </si>
  <si>
    <t>東津軽郡平内町大字小湊字小湊63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phoneticPr fontId="49"/>
  </si>
  <si>
    <t>017-755-2114</t>
  </si>
  <si>
    <t>公</t>
    <rPh sb="0" eb="1">
      <t>コウ</t>
    </rPh>
    <phoneticPr fontId="49"/>
  </si>
  <si>
    <t>0172-55-6569</t>
  </si>
  <si>
    <t>0175-73-1371</t>
  </si>
  <si>
    <t>039-3156</t>
  </si>
  <si>
    <t>幼保連携型認定こども園おひさま</t>
  </si>
  <si>
    <t>菜の花にこにこセンター（横浜町児童センター）</t>
    <rPh sb="0" eb="1">
      <t>ナ</t>
    </rPh>
    <rPh sb="2" eb="3">
      <t>ハナ</t>
    </rPh>
    <rPh sb="12" eb="14">
      <t>ヨコハマ</t>
    </rPh>
    <rPh sb="14" eb="15">
      <t>マチ</t>
    </rPh>
    <rPh sb="15" eb="17">
      <t>ジドウ</t>
    </rPh>
    <phoneticPr fontId="4"/>
  </si>
  <si>
    <t>上北郡横浜町字林ノ脇79-82</t>
  </si>
  <si>
    <t>市町村保健センター</t>
  </si>
  <si>
    <t>菜の花にこにこセンター　（横浜町保健センター）</t>
    <rPh sb="0" eb="1">
      <t>ナ</t>
    </rPh>
    <rPh sb="2" eb="3">
      <t>ハナ</t>
    </rPh>
    <rPh sb="13" eb="15">
      <t>ヨコハマ</t>
    </rPh>
    <rPh sb="15" eb="16">
      <t>マチ</t>
    </rPh>
    <rPh sb="16" eb="18">
      <t>ホケン</t>
    </rPh>
    <phoneticPr fontId="4"/>
  </si>
  <si>
    <t>0175-73-7733</t>
  </si>
  <si>
    <t>上北郡横浜町字三保野57-8
老人福祉センター内</t>
  </si>
  <si>
    <t>横浜町社会福祉協議会</t>
  </si>
  <si>
    <t>長谷川博巳</t>
    <rPh sb="0" eb="3">
      <t>ハセガワ</t>
    </rPh>
    <rPh sb="3" eb="4">
      <t>ヒロシ</t>
    </rPh>
    <rPh sb="4" eb="5">
      <t>ミ</t>
    </rPh>
    <phoneticPr fontId="4"/>
  </si>
  <si>
    <t>上野福祉会(ｳﾜﾉﾌｸｼｶｲ)</t>
  </si>
  <si>
    <t>栄光会(ｴｲｺｳｶｲ)</t>
  </si>
  <si>
    <t>竹内　真弓</t>
    <rPh sb="0" eb="2">
      <t>タケウチ</t>
    </rPh>
    <rPh sb="3" eb="5">
      <t>マユミ</t>
    </rPh>
    <phoneticPr fontId="3"/>
  </si>
  <si>
    <t>0175-72-4457</t>
  </si>
  <si>
    <t>0178-56-2132</t>
  </si>
  <si>
    <t>039-2192</t>
  </si>
  <si>
    <t>佐藤　都留雄</t>
    <rPh sb="0" eb="2">
      <t>サトウ</t>
    </rPh>
    <rPh sb="3" eb="5">
      <t>ツル</t>
    </rPh>
    <rPh sb="5" eb="6">
      <t>ユウ</t>
    </rPh>
    <phoneticPr fontId="3"/>
  </si>
  <si>
    <t>なんぶ</t>
    <phoneticPr fontId="4"/>
  </si>
  <si>
    <t>0179-34-3260</t>
    <phoneticPr fontId="4"/>
  </si>
  <si>
    <t>有谷　隆</t>
    <rPh sb="0" eb="2">
      <t>アリヤ</t>
    </rPh>
    <rPh sb="3" eb="4">
      <t>タカシ</t>
    </rPh>
    <phoneticPr fontId="3"/>
  </si>
  <si>
    <t>上北郡横浜町字林ノ脇79-82</t>
    <rPh sb="7" eb="8">
      <t>ハヤシ</t>
    </rPh>
    <rPh sb="9" eb="10">
      <t>ワキ</t>
    </rPh>
    <phoneticPr fontId="3"/>
  </si>
  <si>
    <t>西津軽郡深浦町大字岩崎字松原57</t>
    <phoneticPr fontId="3"/>
  </si>
  <si>
    <t>弘前医療福祉大学保健学部医療技術学科作業療法学専攻</t>
    <rPh sb="0" eb="2">
      <t>ヒロサキ</t>
    </rPh>
    <rPh sb="2" eb="4">
      <t>イリョウ</t>
    </rPh>
    <rPh sb="4" eb="6">
      <t>フクシ</t>
    </rPh>
    <rPh sb="6" eb="8">
      <t>ダイガク</t>
    </rPh>
    <rPh sb="8" eb="10">
      <t>ホケン</t>
    </rPh>
    <rPh sb="10" eb="12">
      <t>ガクブ</t>
    </rPh>
    <rPh sb="12" eb="14">
      <t>イリョウ</t>
    </rPh>
    <rPh sb="14" eb="16">
      <t>ギジュツ</t>
    </rPh>
    <rPh sb="16" eb="18">
      <t>ガッカ</t>
    </rPh>
    <rPh sb="18" eb="20">
      <t>サギョウ</t>
    </rPh>
    <rPh sb="20" eb="22">
      <t>リョウホウ</t>
    </rPh>
    <rPh sb="22" eb="23">
      <t>ガク</t>
    </rPh>
    <rPh sb="23" eb="25">
      <t>センコウ</t>
    </rPh>
    <phoneticPr fontId="4"/>
  </si>
  <si>
    <t>山本 富士子</t>
    <rPh sb="0" eb="2">
      <t>ヤマモト</t>
    </rPh>
    <rPh sb="3" eb="6">
      <t>フジコ</t>
    </rPh>
    <phoneticPr fontId="3"/>
  </si>
  <si>
    <t>和幸園(ﾜｺｳｴﾝ)</t>
  </si>
  <si>
    <t>青森県コロニー協会(ｱｵﾓﾘｹﾝｺﾛﾆｰｷｮｳｶｲ)</t>
  </si>
  <si>
    <t>青森県コロニー協会</t>
  </si>
  <si>
    <t>横内　正秋</t>
  </si>
  <si>
    <t>敬仁会(ｹｲｼﾞﾝｶｲ)</t>
  </si>
  <si>
    <t>心和会(ｼﾝﾜｶｲ)</t>
  </si>
  <si>
    <t>喜倖会(ｷｺｳｶｲ)</t>
  </si>
  <si>
    <t>大澤　友義</t>
  </si>
  <si>
    <t>平元会(ﾍｲｹﾞﾝｶｲ)</t>
  </si>
  <si>
    <t>青森市大字高田字川瀬187-14</t>
  </si>
  <si>
    <t>017-763-5508</t>
  </si>
  <si>
    <t>幸畑福祉会(ｺｳﾊﾀﾌｸｼｶｲ)</t>
  </si>
  <si>
    <t>小泉　隆人</t>
  </si>
  <si>
    <t>若芽会(ﾜｶﾒｶｲ)</t>
  </si>
  <si>
    <t>筒井福祉会(ﾂﾂｲﾌｸｼｶｲ)</t>
  </si>
  <si>
    <t>清友会(ｾｲﾕｳｶｲ)</t>
  </si>
  <si>
    <t>愛心福祉会(ｱｲｼﾝﾌｸｼｶｲ)</t>
  </si>
  <si>
    <t>光和会(ｺｳﾜｶｲ)</t>
  </si>
  <si>
    <t>福士　昭洋</t>
  </si>
  <si>
    <t>みつば会(ﾐﾂﾊﾞｶｲ)</t>
  </si>
  <si>
    <t>みつば会</t>
  </si>
  <si>
    <t>木村　雅大</t>
  </si>
  <si>
    <t>扇岳会(ｾﾝｶﾞｸｶｲ)</t>
  </si>
  <si>
    <t>扇野　滿明</t>
  </si>
  <si>
    <t>南福祉会(ﾐﾅﾐﾌｸｼｶｲ)</t>
  </si>
  <si>
    <t>青森市北金沢二丁目19-6</t>
  </si>
  <si>
    <t>南福祉会</t>
  </si>
  <si>
    <t>蛯名　將之</t>
  </si>
  <si>
    <t>中央福祉会(ﾁｭｳｵｳﾌｸｼｶｲ)</t>
  </si>
  <si>
    <t>青森市大字横内字若草1-1</t>
  </si>
  <si>
    <t>017-728-1133</t>
  </si>
  <si>
    <t>石田　憲久</t>
  </si>
  <si>
    <t>あかしや会(ｱｶｼﾔｶｲ)</t>
  </si>
  <si>
    <t>青森市原別八丁目11-15</t>
  </si>
  <si>
    <t>あかしや会</t>
  </si>
  <si>
    <t>奥谷由美子</t>
  </si>
  <si>
    <t>黎明会(ﾚｲﾒｲｶｲ)</t>
  </si>
  <si>
    <t>佃福祉会(ﾂｸﾀﾞﾌｸｼｶｲ)</t>
  </si>
  <si>
    <t>里見ヶ丘福祉会(ｻﾄﾐｶﾞｵｶﾌｸｼｶｲ)</t>
  </si>
  <si>
    <t>青森市幸畑五丁目8-38</t>
  </si>
  <si>
    <t>017-728-6877</t>
  </si>
  <si>
    <t>里見ヶ丘福祉会</t>
  </si>
  <si>
    <t>里村　英博</t>
  </si>
  <si>
    <t>高田福祉会(ﾀｶﾀﾞﾌｸｼｶｲ)</t>
  </si>
  <si>
    <t>阿保　廣志</t>
  </si>
  <si>
    <t>みどり福祉会(ﾐﾄﾞﾘﾌｸｼｶｲ)</t>
  </si>
  <si>
    <t>みどり福祉会</t>
  </si>
  <si>
    <t>大澤　日出樹</t>
    <phoneticPr fontId="7"/>
  </si>
  <si>
    <t>若宮福祉会(ﾜｶﾐﾔﾌｸｼｶｲ)</t>
  </si>
  <si>
    <t>青森市旭町三丁目7-8</t>
  </si>
  <si>
    <t>若宮福祉会</t>
  </si>
  <si>
    <t>川村由美子</t>
  </si>
  <si>
    <t>森越福祉会(ﾓﾘｺｼﾌｸｼｶｲ)</t>
  </si>
  <si>
    <t>木下　哲夫</t>
  </si>
  <si>
    <t>積善会(ｾｷｾﾞﾝｶｲ)</t>
  </si>
  <si>
    <t>松原福祉会(ﾏﾂﾊﾞﾗﾌｸｼｶｲ)</t>
  </si>
  <si>
    <t>柳谷　宏文</t>
    <phoneticPr fontId="7"/>
  </si>
  <si>
    <t>新井田福祉会(ﾆｲﾀﾞﾌｸｼｶｲ)</t>
  </si>
  <si>
    <t>青森市大字岡町字宮本88-1</t>
  </si>
  <si>
    <t>017-787-2450</t>
  </si>
  <si>
    <t>新井田福祉会</t>
  </si>
  <si>
    <t>山本　文美</t>
  </si>
  <si>
    <t>八ッ橋福祉会(ﾔﾂﾊｼﾌｸｼｶｲ)</t>
  </si>
  <si>
    <t>青森市大字筒井字八ッ橋174-1</t>
  </si>
  <si>
    <t>八ッ橋福祉会</t>
  </si>
  <si>
    <t>工藤　研一</t>
  </si>
  <si>
    <t>光福祉会(ﾋｶﾘﾌｸｼｶｲ)</t>
  </si>
  <si>
    <t>髙坂　覚</t>
  </si>
  <si>
    <t>均生会(ｷﾝｾｲｶｲ)</t>
  </si>
  <si>
    <t>山口　均</t>
  </si>
  <si>
    <t>間山　公一</t>
    <phoneticPr fontId="7"/>
  </si>
  <si>
    <t>平野　悦郎</t>
    <phoneticPr fontId="7"/>
  </si>
  <si>
    <t>青森令和会</t>
    <phoneticPr fontId="7"/>
  </si>
  <si>
    <t>0178-31-5005</t>
    <phoneticPr fontId="4"/>
  </si>
  <si>
    <t>旧重症心身障害児施設等</t>
    <phoneticPr fontId="3"/>
  </si>
  <si>
    <t>分園20</t>
    <rPh sb="0" eb="2">
      <t>ブンエン</t>
    </rPh>
    <phoneticPr fontId="4"/>
  </si>
  <si>
    <t>池田　和彦</t>
    <phoneticPr fontId="4"/>
  </si>
  <si>
    <t>地域活動支援センター
（地域生活支援事業）</t>
    <phoneticPr fontId="3"/>
  </si>
  <si>
    <t>地域生活支援センター
青明舎</t>
    <rPh sb="0" eb="2">
      <t>チイキ</t>
    </rPh>
    <rPh sb="2" eb="4">
      <t>セイカツ</t>
    </rPh>
    <rPh sb="4" eb="6">
      <t>シエン</t>
    </rPh>
    <rPh sb="11" eb="12">
      <t>アオ</t>
    </rPh>
    <rPh sb="12" eb="13">
      <t>アカ</t>
    </rPh>
    <rPh sb="13" eb="14">
      <t>シャ</t>
    </rPh>
    <phoneticPr fontId="4"/>
  </si>
  <si>
    <t>0178-70-2088</t>
    <phoneticPr fontId="4"/>
  </si>
  <si>
    <t>障害者相談・活動支援センターぴあみなと</t>
    <rPh sb="0" eb="3">
      <t>ショウガイシャ</t>
    </rPh>
    <rPh sb="3" eb="5">
      <t>ソウダン</t>
    </rPh>
    <rPh sb="6" eb="8">
      <t>カツドウ</t>
    </rPh>
    <rPh sb="8" eb="10">
      <t>シエン</t>
    </rPh>
    <phoneticPr fontId="4"/>
  </si>
  <si>
    <t>八戸市廿三日町18</t>
    <rPh sb="0" eb="1">
      <t>ハチ</t>
    </rPh>
    <rPh sb="1" eb="3">
      <t>トイチ</t>
    </rPh>
    <phoneticPr fontId="4"/>
  </si>
  <si>
    <t>0178-44-4456</t>
    <phoneticPr fontId="4"/>
  </si>
  <si>
    <t>031-0041</t>
    <phoneticPr fontId="3"/>
  </si>
  <si>
    <t>地域活動支援センター
ハートステーション</t>
    <rPh sb="0" eb="2">
      <t>チイキ</t>
    </rPh>
    <rPh sb="2" eb="4">
      <t>カツドウ</t>
    </rPh>
    <rPh sb="4" eb="6">
      <t>シエン</t>
    </rPh>
    <phoneticPr fontId="3"/>
  </si>
  <si>
    <t>0178-46-5431</t>
    <phoneticPr fontId="4"/>
  </si>
  <si>
    <t>青森ワークキャンパス</t>
    <rPh sb="0" eb="2">
      <t>アオモリ</t>
    </rPh>
    <phoneticPr fontId="4"/>
  </si>
  <si>
    <t>八戸市大字櫛引字上矢倉2-1</t>
    <rPh sb="0" eb="3">
      <t>ハチノヘシ</t>
    </rPh>
    <rPh sb="3" eb="5">
      <t>オオアザ</t>
    </rPh>
    <rPh sb="5" eb="7">
      <t>クシビキ</t>
    </rPh>
    <rPh sb="7" eb="8">
      <t>アザ</t>
    </rPh>
    <rPh sb="8" eb="9">
      <t>ウエ</t>
    </rPh>
    <rPh sb="9" eb="11">
      <t>ヤグラ</t>
    </rPh>
    <phoneticPr fontId="4"/>
  </si>
  <si>
    <t>0178-27-3811</t>
    <phoneticPr fontId="3"/>
  </si>
  <si>
    <t>のぞみ園</t>
    <rPh sb="3" eb="4">
      <t>エン</t>
    </rPh>
    <phoneticPr fontId="4"/>
  </si>
  <si>
    <t>八戸市大字大久保字大山22-10</t>
    <rPh sb="0" eb="3">
      <t>ハチノヘシ</t>
    </rPh>
    <rPh sb="3" eb="5">
      <t>オオアザ</t>
    </rPh>
    <rPh sb="5" eb="8">
      <t>オオクボ</t>
    </rPh>
    <rPh sb="8" eb="9">
      <t>アザ</t>
    </rPh>
    <rPh sb="9" eb="11">
      <t>オオヤマ</t>
    </rPh>
    <phoneticPr fontId="4"/>
  </si>
  <si>
    <t>0178-33-5650</t>
    <phoneticPr fontId="3"/>
  </si>
  <si>
    <t>妙光園</t>
    <rPh sb="0" eb="1">
      <t>ミョウ</t>
    </rPh>
    <rPh sb="1" eb="3">
      <t>コウエン</t>
    </rPh>
    <phoneticPr fontId="4"/>
  </si>
  <si>
    <t>八戸市大字妙字分枝27-1</t>
    <rPh sb="0" eb="3">
      <t>ハチノヘシ</t>
    </rPh>
    <rPh sb="3" eb="5">
      <t>オオアザ</t>
    </rPh>
    <rPh sb="5" eb="6">
      <t>ミョウ</t>
    </rPh>
    <rPh sb="6" eb="7">
      <t>アザ</t>
    </rPh>
    <rPh sb="7" eb="8">
      <t>ブン</t>
    </rPh>
    <rPh sb="8" eb="9">
      <t>エダ</t>
    </rPh>
    <phoneticPr fontId="4"/>
  </si>
  <si>
    <t>0178-25-2111</t>
    <phoneticPr fontId="3"/>
  </si>
  <si>
    <t>八太郎山療護園</t>
  </si>
  <si>
    <t>八戸市大字河原木字八太郎山3-138</t>
    <rPh sb="3" eb="5">
      <t>オオアザ</t>
    </rPh>
    <rPh sb="8" eb="9">
      <t>アザ</t>
    </rPh>
    <phoneticPr fontId="3"/>
  </si>
  <si>
    <t>0178-21-1178</t>
    <phoneticPr fontId="3"/>
  </si>
  <si>
    <t>いちい寮</t>
    <rPh sb="3" eb="4">
      <t>リョウ</t>
    </rPh>
    <phoneticPr fontId="3"/>
  </si>
  <si>
    <t>八戸市大字松館字在家山谷19-3</t>
    <rPh sb="3" eb="5">
      <t>オオアザ</t>
    </rPh>
    <rPh sb="7" eb="8">
      <t>アザ</t>
    </rPh>
    <phoneticPr fontId="3"/>
  </si>
  <si>
    <t>0178-96-4891</t>
    <phoneticPr fontId="3"/>
  </si>
  <si>
    <t>松舘療護園</t>
  </si>
  <si>
    <t>0178-25-2277</t>
    <phoneticPr fontId="3"/>
  </si>
  <si>
    <t>障害者支援施設東幸園</t>
    <phoneticPr fontId="3"/>
  </si>
  <si>
    <t>八戸市大字大久保字生平44-77</t>
  </si>
  <si>
    <t>0178-35-2002</t>
    <phoneticPr fontId="3"/>
  </si>
  <si>
    <t>039-4134</t>
    <phoneticPr fontId="3"/>
  </si>
  <si>
    <t>県こどもみらい課</t>
    <phoneticPr fontId="3"/>
  </si>
  <si>
    <t>わかば保育園</t>
    <rPh sb="3" eb="6">
      <t>ホイクエン</t>
    </rPh>
    <phoneticPr fontId="4"/>
  </si>
  <si>
    <t>上北郡野辺地町字田狭沢3-4</t>
    <phoneticPr fontId="3"/>
  </si>
  <si>
    <t>八戸市大字白銀町字小沼12-4</t>
    <rPh sb="7" eb="8">
      <t>マチ</t>
    </rPh>
    <phoneticPr fontId="3"/>
  </si>
  <si>
    <t>平川市猿賀南田96-3
平川市尾上地域福祉センター内</t>
    <rPh sb="12" eb="15">
      <t>ヒラカワシ</t>
    </rPh>
    <rPh sb="15" eb="17">
      <t>オノエ</t>
    </rPh>
    <rPh sb="17" eb="19">
      <t>チイキ</t>
    </rPh>
    <rPh sb="19" eb="21">
      <t>フクシ</t>
    </rPh>
    <rPh sb="25" eb="26">
      <t>ウチ</t>
    </rPh>
    <phoneticPr fontId="3"/>
  </si>
  <si>
    <t>認定こども園しらゆり保育園</t>
    <rPh sb="0" eb="2">
      <t>ニンテイ</t>
    </rPh>
    <rPh sb="5" eb="6">
      <t>エン</t>
    </rPh>
    <rPh sb="10" eb="13">
      <t>ホイクエン</t>
    </rPh>
    <phoneticPr fontId="4"/>
  </si>
  <si>
    <t>日の出こども園</t>
    <rPh sb="6" eb="7">
      <t>エン</t>
    </rPh>
    <phoneticPr fontId="4"/>
  </si>
  <si>
    <t>三戸郡五戸町大字倉石中市字中市境田37</t>
    <rPh sb="0" eb="3">
      <t>サンノヘグン</t>
    </rPh>
    <rPh sb="3" eb="6">
      <t>ゴノヘマチ</t>
    </rPh>
    <rPh sb="6" eb="8">
      <t>オオアザ</t>
    </rPh>
    <rPh sb="10" eb="12">
      <t>ナカイチ</t>
    </rPh>
    <rPh sb="13" eb="15">
      <t>ナカイチ</t>
    </rPh>
    <rPh sb="15" eb="17">
      <t>サカイダ</t>
    </rPh>
    <phoneticPr fontId="3"/>
  </si>
  <si>
    <t>上北郡野辺地町字上小中野80-15</t>
    <rPh sb="0" eb="3">
      <t>カミキタグン</t>
    </rPh>
    <rPh sb="3" eb="7">
      <t>ノヘジマチ</t>
    </rPh>
    <rPh sb="7" eb="8">
      <t>アザ</t>
    </rPh>
    <rPh sb="8" eb="9">
      <t>ウエ</t>
    </rPh>
    <rPh sb="9" eb="11">
      <t>コナカ</t>
    </rPh>
    <rPh sb="11" eb="12">
      <t>ノ</t>
    </rPh>
    <phoneticPr fontId="4"/>
  </si>
  <si>
    <t>むつ市大字田名部字赤川ノ内並木73-4</t>
    <rPh sb="9" eb="11">
      <t>アカガワ</t>
    </rPh>
    <rPh sb="12" eb="13">
      <t>ナイ</t>
    </rPh>
    <rPh sb="13" eb="15">
      <t>ナミキ</t>
    </rPh>
    <phoneticPr fontId="4"/>
  </si>
  <si>
    <t>弘前市大字一町田字浅井443-1</t>
    <rPh sb="0" eb="3">
      <t>ヒロサキシ</t>
    </rPh>
    <rPh sb="5" eb="7">
      <t>イッチョウ</t>
    </rPh>
    <rPh sb="7" eb="8">
      <t>タ</t>
    </rPh>
    <rPh sb="8" eb="9">
      <t>アザ</t>
    </rPh>
    <rPh sb="9" eb="11">
      <t>アサイ</t>
    </rPh>
    <phoneticPr fontId="4"/>
  </si>
  <si>
    <t>上北郡野辺地町字枇杷野５１番地２６</t>
    <phoneticPr fontId="3"/>
  </si>
  <si>
    <t>0178-61-1300</t>
    <phoneticPr fontId="3"/>
  </si>
  <si>
    <t>三戸郡五戸町字古館向10-1</t>
    <rPh sb="6" eb="7">
      <t>アザ</t>
    </rPh>
    <phoneticPr fontId="3"/>
  </si>
  <si>
    <t>0175-73-7734</t>
    <phoneticPr fontId="7"/>
  </si>
  <si>
    <t>039-4134</t>
    <phoneticPr fontId="7"/>
  </si>
  <si>
    <t>上北郡おいらせ町中下田135-2</t>
    <rPh sb="0" eb="3">
      <t>カミキタグン</t>
    </rPh>
    <rPh sb="7" eb="8">
      <t>マチ</t>
    </rPh>
    <rPh sb="8" eb="9">
      <t>ナカ</t>
    </rPh>
    <rPh sb="9" eb="11">
      <t>シモダ</t>
    </rPh>
    <phoneticPr fontId="7"/>
  </si>
  <si>
    <t>上北郡横浜町字林ノ脇79-82</t>
    <rPh sb="0" eb="3">
      <t>カミキタグン</t>
    </rPh>
    <phoneticPr fontId="4"/>
  </si>
  <si>
    <t>青森市浪岡大字女鹿沢字平野155-1</t>
    <rPh sb="0" eb="3">
      <t>アオモリシ</t>
    </rPh>
    <rPh sb="3" eb="5">
      <t>ナミオカ</t>
    </rPh>
    <rPh sb="5" eb="6">
      <t>ダイ</t>
    </rPh>
    <rPh sb="6" eb="7">
      <t>ジ</t>
    </rPh>
    <rPh sb="7" eb="8">
      <t>オンナ</t>
    </rPh>
    <rPh sb="8" eb="9">
      <t>シカ</t>
    </rPh>
    <rPh sb="9" eb="10">
      <t>サワ</t>
    </rPh>
    <rPh sb="10" eb="11">
      <t>アザ</t>
    </rPh>
    <rPh sb="11" eb="13">
      <t>ヒラノ</t>
    </rPh>
    <phoneticPr fontId="4"/>
  </si>
  <si>
    <t>整  麻　内　ﾘｳ</t>
    <rPh sb="5" eb="6">
      <t>ナイ</t>
    </rPh>
    <phoneticPr fontId="3"/>
  </si>
  <si>
    <t>齊藤　悦生</t>
    <phoneticPr fontId="7"/>
  </si>
  <si>
    <t>017-764-0765</t>
    <phoneticPr fontId="7"/>
  </si>
  <si>
    <t>青森市佃二丁目4-31</t>
    <phoneticPr fontId="3"/>
  </si>
  <si>
    <t>017-752-1800</t>
    <phoneticPr fontId="7"/>
  </si>
  <si>
    <t>戸狩　賢作</t>
    <rPh sb="3" eb="5">
      <t>ケンサク</t>
    </rPh>
    <phoneticPr fontId="3"/>
  </si>
  <si>
    <t>鹿中福祉会(ｼｶﾅｶﾌｸｼｶｲ)</t>
    <phoneticPr fontId="3"/>
  </si>
  <si>
    <t>古牧会(ﾌﾙﾏｷｶｲ)</t>
    <phoneticPr fontId="3"/>
  </si>
  <si>
    <t>三川目福祉会(ﾐｶﾜﾒﾌｸｼｶｲ)</t>
    <phoneticPr fontId="3"/>
  </si>
  <si>
    <t>上北郡野辺地町字上小中野80-15</t>
    <phoneticPr fontId="3"/>
  </si>
  <si>
    <t>県こどもみらい課</t>
    <phoneticPr fontId="3"/>
  </si>
  <si>
    <t>明幸園</t>
    <phoneticPr fontId="3"/>
  </si>
  <si>
    <t>青森市</t>
    <phoneticPr fontId="3"/>
  </si>
  <si>
    <t>立花　直樹</t>
    <rPh sb="0" eb="2">
      <t>タチバナ</t>
    </rPh>
    <rPh sb="3" eb="5">
      <t>ナオキ</t>
    </rPh>
    <phoneticPr fontId="3"/>
  </si>
  <si>
    <t>中南地域県民局地域健康福祉部保健総室（弘前保健所）</t>
    <phoneticPr fontId="3"/>
  </si>
  <si>
    <t>上北郡七戸町清水頭71-80</t>
    <rPh sb="0" eb="3">
      <t>カミキタグン</t>
    </rPh>
    <rPh sb="3" eb="6">
      <t>シチノヘマチ</t>
    </rPh>
    <rPh sb="6" eb="8">
      <t>シミズ</t>
    </rPh>
    <rPh sb="8" eb="9">
      <t>アタマ</t>
    </rPh>
    <phoneticPr fontId="4"/>
  </si>
  <si>
    <t>三戸郡五戸町倉石中市字小渡88-2</t>
    <phoneticPr fontId="3"/>
  </si>
  <si>
    <t>児童自立支援施設</t>
    <phoneticPr fontId="3"/>
  </si>
  <si>
    <t>中山　辰巳</t>
  </si>
  <si>
    <t>幼保連携型認定こども園さんない</t>
    <rPh sb="0" eb="7">
      <t>ヨウホレンケイガタニンテイ</t>
    </rPh>
    <rPh sb="10" eb="11">
      <t>エン</t>
    </rPh>
    <phoneticPr fontId="3"/>
  </si>
  <si>
    <t>青森市大字石江字江渡6-7</t>
    <rPh sb="0" eb="2">
      <t>アオモリ</t>
    </rPh>
    <rPh sb="2" eb="3">
      <t>シ</t>
    </rPh>
    <rPh sb="3" eb="5">
      <t>オオアザ</t>
    </rPh>
    <phoneticPr fontId="3"/>
  </si>
  <si>
    <t>017-781-8010</t>
    <phoneticPr fontId="3"/>
  </si>
  <si>
    <t>038-0003</t>
    <phoneticPr fontId="3"/>
  </si>
  <si>
    <t>幼保連携型認定こども園おくない</t>
    <rPh sb="0" eb="7">
      <t>ヨウホレンケイガタニンテイ</t>
    </rPh>
    <rPh sb="10" eb="11">
      <t>エン</t>
    </rPh>
    <phoneticPr fontId="3"/>
  </si>
  <si>
    <t>青森市大字奥内字宮田568-2</t>
    <rPh sb="0" eb="2">
      <t>アオモリ</t>
    </rPh>
    <rPh sb="2" eb="3">
      <t>シ</t>
    </rPh>
    <rPh sb="3" eb="5">
      <t>オオアザ</t>
    </rPh>
    <phoneticPr fontId="3"/>
  </si>
  <si>
    <t>017-754-2108</t>
    <phoneticPr fontId="3"/>
  </si>
  <si>
    <t>幼保連携型認定こども園おおぼし保育園</t>
    <rPh sb="0" eb="7">
      <t>ヨウホレンケイガタニンテイ</t>
    </rPh>
    <rPh sb="10" eb="11">
      <t>エン</t>
    </rPh>
    <rPh sb="15" eb="18">
      <t>ホイクエン</t>
    </rPh>
    <phoneticPr fontId="4"/>
  </si>
  <si>
    <t>青森市妙見3丁目6-10</t>
    <rPh sb="0" eb="3">
      <t>アオモリシ</t>
    </rPh>
    <phoneticPr fontId="3"/>
  </si>
  <si>
    <t>017-738-3589</t>
    <phoneticPr fontId="3"/>
  </si>
  <si>
    <t>030-0121</t>
    <phoneticPr fontId="3"/>
  </si>
  <si>
    <t>弘前市大字紙漉沢字山越8-14</t>
    <phoneticPr fontId="3"/>
  </si>
  <si>
    <t>（大鰐町）
分園29</t>
    <rPh sb="1" eb="4">
      <t>オオワニマチ</t>
    </rPh>
    <rPh sb="6" eb="8">
      <t>ブンエン</t>
    </rPh>
    <phoneticPr fontId="3"/>
  </si>
  <si>
    <t>幼保連携型認定こども園城南こども園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ジョウナン</t>
    </rPh>
    <rPh sb="16" eb="17">
      <t>エン</t>
    </rPh>
    <phoneticPr fontId="4"/>
  </si>
  <si>
    <t>弘前市大字城南一丁目10-4</t>
    <rPh sb="0" eb="3">
      <t>ヒロサキシ</t>
    </rPh>
    <rPh sb="3" eb="5">
      <t>オオアザ</t>
    </rPh>
    <rPh sb="5" eb="7">
      <t>ジョウナン</t>
    </rPh>
    <phoneticPr fontId="3"/>
  </si>
  <si>
    <t>幼保連携型認定こども園黒石保善園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クロイシ</t>
    </rPh>
    <rPh sb="13" eb="15">
      <t>ホゼン</t>
    </rPh>
    <rPh sb="15" eb="16">
      <t>エン</t>
    </rPh>
    <phoneticPr fontId="4"/>
  </si>
  <si>
    <t>認定こども園たっここども園</t>
    <rPh sb="0" eb="2">
      <t>ニンテイ</t>
    </rPh>
    <rPh sb="5" eb="6">
      <t>エン</t>
    </rPh>
    <rPh sb="12" eb="13">
      <t>エン</t>
    </rPh>
    <phoneticPr fontId="3"/>
  </si>
  <si>
    <t>三戸郡田子町大字田子字天神堂平72</t>
    <rPh sb="0" eb="3">
      <t>サンノヘグン</t>
    </rPh>
    <phoneticPr fontId="4"/>
  </si>
  <si>
    <t>0179-32-2229</t>
    <phoneticPr fontId="3"/>
  </si>
  <si>
    <t>039-0201</t>
    <phoneticPr fontId="3"/>
  </si>
  <si>
    <t>チェリーこども園</t>
    <rPh sb="7" eb="8">
      <t>エン</t>
    </rPh>
    <phoneticPr fontId="3"/>
  </si>
  <si>
    <t>三戸郡南部町大字下名久井字八森16-1</t>
    <phoneticPr fontId="4"/>
  </si>
  <si>
    <t>0178-51-8585</t>
    <phoneticPr fontId="3"/>
  </si>
  <si>
    <t>039-0502</t>
    <phoneticPr fontId="3"/>
  </si>
  <si>
    <t>(五戸町）</t>
    <rPh sb="1" eb="4">
      <t>ゴノヘマチ</t>
    </rPh>
    <phoneticPr fontId="3"/>
  </si>
  <si>
    <t>なんぶこども園</t>
    <rPh sb="6" eb="7">
      <t>エン</t>
    </rPh>
    <phoneticPr fontId="3"/>
  </si>
  <si>
    <t>三戸郡南部町大字沖田面字下村30-3</t>
    <rPh sb="8" eb="10">
      <t>オキタ</t>
    </rPh>
    <rPh sb="10" eb="11">
      <t>メン</t>
    </rPh>
    <rPh sb="11" eb="12">
      <t>アザ</t>
    </rPh>
    <rPh sb="12" eb="14">
      <t>シモムラ</t>
    </rPh>
    <phoneticPr fontId="4"/>
  </si>
  <si>
    <t>0179-23-0505</t>
    <phoneticPr fontId="3"/>
  </si>
  <si>
    <t>039-0105</t>
    <phoneticPr fontId="3"/>
  </si>
  <si>
    <t>福地こども園</t>
    <rPh sb="0" eb="2">
      <t>フクチ</t>
    </rPh>
    <rPh sb="5" eb="6">
      <t>エン</t>
    </rPh>
    <phoneticPr fontId="3"/>
  </si>
  <si>
    <t>三戸郡南部町大字福田字源次郎平19-1</t>
    <rPh sb="8" eb="10">
      <t>フクダ</t>
    </rPh>
    <rPh sb="10" eb="11">
      <t>アザ</t>
    </rPh>
    <phoneticPr fontId="4"/>
  </si>
  <si>
    <t>0178-51-9756</t>
    <phoneticPr fontId="3"/>
  </si>
  <si>
    <t>039-0815</t>
    <phoneticPr fontId="3"/>
  </si>
  <si>
    <t>(八戸市）</t>
    <rPh sb="1" eb="4">
      <t>ハチノヘシ</t>
    </rPh>
    <phoneticPr fontId="3"/>
  </si>
  <si>
    <t>0178-38-3920</t>
    <phoneticPr fontId="3"/>
  </si>
  <si>
    <t>039-1202</t>
    <phoneticPr fontId="3"/>
  </si>
  <si>
    <t>認定こども園五所川原こども園</t>
    <rPh sb="0" eb="2">
      <t>ニンテイ</t>
    </rPh>
    <rPh sb="5" eb="6">
      <t>エン</t>
    </rPh>
    <rPh sb="6" eb="10">
      <t>ゴショガワラ</t>
    </rPh>
    <rPh sb="13" eb="14">
      <t>エン</t>
    </rPh>
    <phoneticPr fontId="3"/>
  </si>
  <si>
    <t>第三白菊にこにこ保育園</t>
    <rPh sb="8" eb="11">
      <t>ホイクエン</t>
    </rPh>
    <phoneticPr fontId="4"/>
  </si>
  <si>
    <t>畑中保育所</t>
    <rPh sb="4" eb="5">
      <t>ショ</t>
    </rPh>
    <phoneticPr fontId="4"/>
  </si>
  <si>
    <t>上北郡東北町大字上野字堤向35</t>
    <phoneticPr fontId="3"/>
  </si>
  <si>
    <t>田舎館村児童センター</t>
    <rPh sb="4" eb="6">
      <t>ジドウ</t>
    </rPh>
    <phoneticPr fontId="4"/>
  </si>
  <si>
    <t>南津軽郡田舎館村大字八反田字古舘210-1</t>
    <rPh sb="0" eb="4">
      <t>ミナミツガルグン</t>
    </rPh>
    <rPh sb="4" eb="8">
      <t>イナカダテムラ</t>
    </rPh>
    <rPh sb="8" eb="10">
      <t>オオアザ</t>
    </rPh>
    <rPh sb="10" eb="13">
      <t>ハッタンダ</t>
    </rPh>
    <rPh sb="13" eb="14">
      <t>アザ</t>
    </rPh>
    <rPh sb="14" eb="16">
      <t>コダテ</t>
    </rPh>
    <phoneticPr fontId="7"/>
  </si>
  <si>
    <t>0172-26-7121</t>
    <phoneticPr fontId="3"/>
  </si>
  <si>
    <t>038-1122</t>
    <phoneticPr fontId="3"/>
  </si>
  <si>
    <t>0179-22-3361</t>
    <phoneticPr fontId="3"/>
  </si>
  <si>
    <t>１種　H27.4.1～休止</t>
    <rPh sb="11" eb="13">
      <t>キュウシ</t>
    </rPh>
    <phoneticPr fontId="3"/>
  </si>
  <si>
    <t>柴田学園大学短期大学部保育科</t>
    <rPh sb="0" eb="2">
      <t>シバタ</t>
    </rPh>
    <rPh sb="2" eb="4">
      <t>ガクエン</t>
    </rPh>
    <rPh sb="4" eb="6">
      <t>ダイガク</t>
    </rPh>
    <rPh sb="6" eb="8">
      <t>タンキ</t>
    </rPh>
    <rPh sb="8" eb="10">
      <t>ダイガク</t>
    </rPh>
    <rPh sb="10" eb="11">
      <t>ブ</t>
    </rPh>
    <rPh sb="11" eb="14">
      <t>ホイクカ</t>
    </rPh>
    <phoneticPr fontId="3"/>
  </si>
  <si>
    <t>柴田学園大学生活創造学部こども発達学科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ソウゾウ</t>
    </rPh>
    <rPh sb="10" eb="12">
      <t>ガクブ</t>
    </rPh>
    <rPh sb="15" eb="17">
      <t>ハッタツ</t>
    </rPh>
    <rPh sb="17" eb="19">
      <t>ガッカ</t>
    </rPh>
    <phoneticPr fontId="4"/>
  </si>
  <si>
    <t>青森市大字横内字神田12-1</t>
    <phoneticPr fontId="3"/>
  </si>
  <si>
    <t>0172-32-6151</t>
    <phoneticPr fontId="3"/>
  </si>
  <si>
    <t>036-8503</t>
    <phoneticPr fontId="3"/>
  </si>
  <si>
    <t>036-8530</t>
    <phoneticPr fontId="3"/>
  </si>
  <si>
    <t>長谷川　みほ</t>
    <phoneticPr fontId="3"/>
  </si>
  <si>
    <t>大島　陽治</t>
    <rPh sb="0" eb="2">
      <t>オオシマ</t>
    </rPh>
    <rPh sb="3" eb="5">
      <t>ヨウジ</t>
    </rPh>
    <phoneticPr fontId="3"/>
  </si>
  <si>
    <t>東奥学園高等学校看護科・看護専攻科</t>
    <rPh sb="0" eb="2">
      <t>トウオウ</t>
    </rPh>
    <rPh sb="2" eb="4">
      <t>ガクエン</t>
    </rPh>
    <rPh sb="4" eb="6">
      <t>コウトウ</t>
    </rPh>
    <rPh sb="6" eb="8">
      <t>ガッコウ</t>
    </rPh>
    <phoneticPr fontId="3"/>
  </si>
  <si>
    <t>青森市勝田2-11-1</t>
  </si>
  <si>
    <t>017-775-2121</t>
  </si>
  <si>
    <t>高橋　福太郎</t>
  </si>
  <si>
    <t>看護師２年制
（定時制）</t>
    <rPh sb="8" eb="11">
      <t>テイジセイ</t>
    </rPh>
    <phoneticPr fontId="3"/>
  </si>
  <si>
    <t>柴田学園大学生活創生学部健康栄養学科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ソウセイ</t>
    </rPh>
    <rPh sb="10" eb="12">
      <t>ガクブ</t>
    </rPh>
    <rPh sb="12" eb="14">
      <t>ケンコウ</t>
    </rPh>
    <rPh sb="14" eb="16">
      <t>エイヨウ</t>
    </rPh>
    <rPh sb="16" eb="18">
      <t>ガッカ</t>
    </rPh>
    <phoneticPr fontId="4"/>
  </si>
  <si>
    <t>柴田学園大学短期大学部生活科</t>
    <rPh sb="0" eb="2">
      <t>シバタ</t>
    </rPh>
    <rPh sb="2" eb="4">
      <t>ガクエン</t>
    </rPh>
    <rPh sb="4" eb="6">
      <t>ダイガク</t>
    </rPh>
    <rPh sb="6" eb="9">
      <t>タンキダイ</t>
    </rPh>
    <rPh sb="9" eb="11">
      <t>ガクブ</t>
    </rPh>
    <rPh sb="11" eb="14">
      <t>セイカツカ</t>
    </rPh>
    <phoneticPr fontId="4"/>
  </si>
  <si>
    <t>やまばと寮</t>
    <phoneticPr fontId="3"/>
  </si>
  <si>
    <t>小田桐聡子</t>
    <rPh sb="3" eb="4">
      <t>サトシ</t>
    </rPh>
    <rPh sb="4" eb="5">
      <t>コ</t>
    </rPh>
    <phoneticPr fontId="3"/>
  </si>
  <si>
    <t>藤森　喜一郎</t>
    <rPh sb="0" eb="2">
      <t>フジモリ</t>
    </rPh>
    <rPh sb="3" eb="6">
      <t>キイチロウ</t>
    </rPh>
    <phoneticPr fontId="7"/>
  </si>
  <si>
    <t>成田　沙智子</t>
    <rPh sb="0" eb="2">
      <t>ナリタ</t>
    </rPh>
    <rPh sb="3" eb="6">
      <t>サチコ</t>
    </rPh>
    <phoneticPr fontId="4"/>
  </si>
  <si>
    <t>浅井　壽美子</t>
    <rPh sb="0" eb="1">
      <t>アサ</t>
    </rPh>
    <rPh sb="1" eb="2">
      <t>メグミ</t>
    </rPh>
    <rPh sb="3" eb="6">
      <t>スミコ</t>
    </rPh>
    <phoneticPr fontId="4"/>
  </si>
  <si>
    <t>幾田　せい子</t>
    <rPh sb="0" eb="2">
      <t>イクタ</t>
    </rPh>
    <rPh sb="5" eb="6">
      <t>コ</t>
    </rPh>
    <phoneticPr fontId="4"/>
  </si>
  <si>
    <t>大嶌　泰雅</t>
    <rPh sb="0" eb="1">
      <t>オオ</t>
    </rPh>
    <rPh sb="3" eb="5">
      <t>ヤスマサ</t>
    </rPh>
    <phoneticPr fontId="4"/>
  </si>
  <si>
    <t>八戸市北白山台5-2-15</t>
    <rPh sb="0" eb="3">
      <t>ハチノヘシ</t>
    </rPh>
    <rPh sb="3" eb="4">
      <t>キタ</t>
    </rPh>
    <rPh sb="4" eb="5">
      <t>シロ</t>
    </rPh>
    <rPh sb="5" eb="6">
      <t>ヤマ</t>
    </rPh>
    <rPh sb="6" eb="7">
      <t>ダイ</t>
    </rPh>
    <phoneticPr fontId="3"/>
  </si>
  <si>
    <t>0178-38-3321</t>
    <phoneticPr fontId="3"/>
  </si>
  <si>
    <t>039-1114</t>
    <phoneticPr fontId="3"/>
  </si>
  <si>
    <t>ラ・メール白山台</t>
    <rPh sb="5" eb="6">
      <t>シロ</t>
    </rPh>
    <rPh sb="6" eb="7">
      <t>ヤマ</t>
    </rPh>
    <rPh sb="7" eb="8">
      <t>ダイ</t>
    </rPh>
    <phoneticPr fontId="3"/>
  </si>
  <si>
    <t>ケアハウス根城エレンシア</t>
    <phoneticPr fontId="4"/>
  </si>
  <si>
    <t>八戸市内丸一丁目1-30</t>
    <rPh sb="0" eb="3">
      <t>ハチノヘシ</t>
    </rPh>
    <rPh sb="3" eb="5">
      <t>ウチマル</t>
    </rPh>
    <phoneticPr fontId="3"/>
  </si>
  <si>
    <t>青森市浜館六丁目4-5</t>
    <rPh sb="0" eb="3">
      <t>アオモリシ</t>
    </rPh>
    <rPh sb="3" eb="4">
      <t>ハマ</t>
    </rPh>
    <rPh sb="4" eb="5">
      <t>カン</t>
    </rPh>
    <rPh sb="5" eb="8">
      <t>ロクチョウメ</t>
    </rPh>
    <phoneticPr fontId="7"/>
  </si>
  <si>
    <t>030-0947</t>
    <phoneticPr fontId="7"/>
  </si>
  <si>
    <t>保健センター市浦</t>
    <rPh sb="0" eb="2">
      <t>ホケン</t>
    </rPh>
    <rPh sb="6" eb="8">
      <t>シウラ</t>
    </rPh>
    <phoneticPr fontId="4"/>
  </si>
  <si>
    <t>救急病院指定   内 消内 血内 内分内 リウ  緩内 精 脳内 小 循内 外 整 脳外 心外 消外 皮 ひ 産婦 眼 耳い・頭頸部外 ﾘﾊ 放 腫放 歯 歯口  麻  病診 臨検 形外 呼内 呼外</t>
    <phoneticPr fontId="3"/>
  </si>
  <si>
    <t>川合　久生</t>
    <rPh sb="0" eb="2">
      <t>カワアイ</t>
    </rPh>
    <rPh sb="3" eb="5">
      <t>ヒサオ</t>
    </rPh>
    <phoneticPr fontId="3"/>
  </si>
  <si>
    <t>精 心内　内　脳内</t>
    <rPh sb="5" eb="6">
      <t>ナイ</t>
    </rPh>
    <rPh sb="7" eb="9">
      <t>ノウナイ</t>
    </rPh>
    <phoneticPr fontId="3"/>
  </si>
  <si>
    <t>017-729-8888</t>
    <phoneticPr fontId="3"/>
  </si>
  <si>
    <t>017-729-5500</t>
    <phoneticPr fontId="3"/>
  </si>
  <si>
    <t>相馬　裕</t>
    <rPh sb="0" eb="2">
      <t>ソウマ</t>
    </rPh>
    <rPh sb="3" eb="4">
      <t>ユウ</t>
    </rPh>
    <phoneticPr fontId="4"/>
  </si>
  <si>
    <t>救急病院指定  循内　精　呼内　消・血内　小　外　整　脳外　皮　泌　産婦　眼　耳　放　麻　歯　乳外　リハ　脳内　病診　呼外</t>
    <rPh sb="14" eb="15">
      <t>ナイ</t>
    </rPh>
    <rPh sb="32" eb="33">
      <t>ヒ</t>
    </rPh>
    <rPh sb="53" eb="54">
      <t>ノウ</t>
    </rPh>
    <rPh sb="54" eb="55">
      <t>ナイ</t>
    </rPh>
    <rPh sb="56" eb="58">
      <t>ビョウシン</t>
    </rPh>
    <rPh sb="59" eb="60">
      <t>コ</t>
    </rPh>
    <rPh sb="60" eb="61">
      <t>ガイ</t>
    </rPh>
    <phoneticPr fontId="3"/>
  </si>
  <si>
    <t>救急病院指定  内　呼内　循内　腎内　 外　リハ 放　心血外　呼外　病診　糖内　消外　麻　透内　形</t>
    <rPh sb="43" eb="44">
      <t>マ</t>
    </rPh>
    <rPh sb="45" eb="46">
      <t>トウ</t>
    </rPh>
    <rPh sb="46" eb="47">
      <t>ナイ</t>
    </rPh>
    <rPh sb="48" eb="49">
      <t>カタチ</t>
    </rPh>
    <phoneticPr fontId="3"/>
  </si>
  <si>
    <t>救急病院指定  内 呼内 消内 胃内 循内 内視内 外 消外 乳外 肛外 ﾘﾊ 放 放診 心血外　婦　</t>
    <rPh sb="45" eb="47">
      <t>シンケツ</t>
    </rPh>
    <rPh sb="47" eb="48">
      <t>ガイ</t>
    </rPh>
    <rPh sb="49" eb="50">
      <t>フ</t>
    </rPh>
    <phoneticPr fontId="3"/>
  </si>
  <si>
    <t>救急病院指定  内 精 神内 呼内 消内 循内 外 消外　整 産婦 放 ﾘﾊ 麻 小 ｱﾚ  ﾘｳ 救　皮</t>
    <rPh sb="52" eb="53">
      <t>カワ</t>
    </rPh>
    <phoneticPr fontId="3"/>
  </si>
  <si>
    <t>古郡　華子</t>
    <rPh sb="0" eb="2">
      <t>フルコオリ</t>
    </rPh>
    <rPh sb="3" eb="5">
      <t>ハナコ</t>
    </rPh>
    <phoneticPr fontId="4"/>
  </si>
  <si>
    <t>葛西　智徳</t>
    <rPh sb="0" eb="2">
      <t>カサイ</t>
    </rPh>
    <rPh sb="3" eb="5">
      <t>トモノリ</t>
    </rPh>
    <phoneticPr fontId="4"/>
  </si>
  <si>
    <t>齋藤　敦彦</t>
  </si>
  <si>
    <t xml:space="preserve">内 消内 精 外 ﾘﾊ 歯 </t>
    <rPh sb="2" eb="3">
      <t>ケ</t>
    </rPh>
    <rPh sb="3" eb="4">
      <t>ナイ</t>
    </rPh>
    <phoneticPr fontId="3"/>
  </si>
  <si>
    <t>内 精 　心療内</t>
    <rPh sb="5" eb="7">
      <t>シンリョウ</t>
    </rPh>
    <rPh sb="7" eb="8">
      <t>ナイ</t>
    </rPh>
    <phoneticPr fontId="3"/>
  </si>
  <si>
    <t>救急病院指定  内　消内　循内　外　消外　心血外　脳外　整　形　精　小　皮　泌　産　婦　眼　耳　リハ　放　麻　歯外　救
糖内分</t>
    <rPh sb="58" eb="59">
      <t>キュウ</t>
    </rPh>
    <rPh sb="60" eb="61">
      <t>トウ</t>
    </rPh>
    <rPh sb="61" eb="63">
      <t>ナイブン</t>
    </rPh>
    <phoneticPr fontId="3"/>
  </si>
  <si>
    <t>今村　元昭</t>
    <rPh sb="0" eb="2">
      <t>イマムラ</t>
    </rPh>
    <rPh sb="3" eb="4">
      <t>モト</t>
    </rPh>
    <rPh sb="4" eb="5">
      <t>アキ</t>
    </rPh>
    <phoneticPr fontId="4"/>
  </si>
  <si>
    <t>神　喜美雄</t>
    <rPh sb="2" eb="5">
      <t>キミオ</t>
    </rPh>
    <phoneticPr fontId="4"/>
  </si>
  <si>
    <t>太田　清道</t>
    <rPh sb="0" eb="2">
      <t>オオタ</t>
    </rPh>
    <rPh sb="3" eb="5">
      <t>キヨミチ</t>
    </rPh>
    <phoneticPr fontId="3"/>
  </si>
  <si>
    <t>原本　淳子</t>
    <rPh sb="0" eb="2">
      <t>ハラモト</t>
    </rPh>
    <rPh sb="3" eb="5">
      <t>ジュンコ</t>
    </rPh>
    <phoneticPr fontId="4"/>
  </si>
  <si>
    <t>五所川原市みどり町二丁目45-1</t>
    <rPh sb="9" eb="10">
      <t>ニ</t>
    </rPh>
    <phoneticPr fontId="3"/>
  </si>
  <si>
    <t>五所川原市字敷島町1-3</t>
    <rPh sb="5" eb="6">
      <t>アザ</t>
    </rPh>
    <phoneticPr fontId="3"/>
  </si>
  <si>
    <t>寺田　和子</t>
    <rPh sb="3" eb="5">
      <t>ワコ</t>
    </rPh>
    <phoneticPr fontId="3"/>
  </si>
  <si>
    <t>進藤　昭仁</t>
    <rPh sb="0" eb="2">
      <t>シンドウ</t>
    </rPh>
    <rPh sb="3" eb="5">
      <t>アキヒト</t>
    </rPh>
    <phoneticPr fontId="3"/>
  </si>
  <si>
    <t>十和田市東三番町1-6</t>
    <rPh sb="4" eb="5">
      <t>ヒガシ</t>
    </rPh>
    <rPh sb="5" eb="6">
      <t>サン</t>
    </rPh>
    <rPh sb="6" eb="8">
      <t>バンチョウ</t>
    </rPh>
    <phoneticPr fontId="3"/>
  </si>
  <si>
    <t>034-0031</t>
    <phoneticPr fontId="3"/>
  </si>
  <si>
    <t>東青地域県民局地域健康福祉部こども女性相談総室（中央児童相談所）</t>
    <rPh sb="17" eb="19">
      <t>ジョセイ</t>
    </rPh>
    <phoneticPr fontId="3"/>
  </si>
  <si>
    <t>下北地域県民局地域健康福祉部保健総室（むつ保健所）</t>
    <phoneticPr fontId="3"/>
  </si>
  <si>
    <t>下北地域県民局地域健康福祉部福祉こども総室（むつ児童相談所）</t>
    <rPh sb="14" eb="16">
      <t>フクシ</t>
    </rPh>
    <rPh sb="19" eb="21">
      <t>ソウシツ</t>
    </rPh>
    <phoneticPr fontId="3"/>
  </si>
  <si>
    <t>工藤　雅庸</t>
  </si>
  <si>
    <t>031-0011</t>
    <phoneticPr fontId="3"/>
  </si>
  <si>
    <t>八戸市田向三丁目６番１号　八戸市総合保健センター３階</t>
    <phoneticPr fontId="3"/>
  </si>
  <si>
    <t>工藤　伸吾</t>
    <rPh sb="0" eb="2">
      <t>クドウ</t>
    </rPh>
    <rPh sb="3" eb="5">
      <t>シンゴ</t>
    </rPh>
    <phoneticPr fontId="4"/>
  </si>
  <si>
    <t>西北地域県民局地域健康福祉部福祉こども総室（西北地方福祉事務所）</t>
    <phoneticPr fontId="3"/>
  </si>
  <si>
    <t>0175-22-1111
（2556）</t>
    <phoneticPr fontId="7"/>
  </si>
  <si>
    <t>むつ市金谷二丁目20-1</t>
    <rPh sb="2" eb="3">
      <t>シ</t>
    </rPh>
    <rPh sb="3" eb="5">
      <t>カナヤ</t>
    </rPh>
    <rPh sb="5" eb="8">
      <t>ニチョウメ</t>
    </rPh>
    <phoneticPr fontId="6"/>
  </si>
  <si>
    <t>西津軽郡鰺ヶ沢町舞戸町字鳴戸321</t>
    <rPh sb="0" eb="1">
      <t>ニシ</t>
    </rPh>
    <rPh sb="1" eb="3">
      <t>ツガル</t>
    </rPh>
    <rPh sb="3" eb="4">
      <t>グン</t>
    </rPh>
    <rPh sb="6" eb="7">
      <t>サワ</t>
    </rPh>
    <rPh sb="7" eb="8">
      <t>マチ</t>
    </rPh>
    <phoneticPr fontId="4"/>
  </si>
  <si>
    <t>中津軽郡中津軽郡西目屋村大字田代字神田57</t>
    <rPh sb="4" eb="8">
      <t>ナカツガルグン</t>
    </rPh>
    <rPh sb="8" eb="12">
      <t>ニシメヤムラ</t>
    </rPh>
    <rPh sb="12" eb="14">
      <t>オオアザ</t>
    </rPh>
    <rPh sb="14" eb="16">
      <t>タシロ</t>
    </rPh>
    <rPh sb="16" eb="17">
      <t>アザ</t>
    </rPh>
    <rPh sb="17" eb="19">
      <t>カンダ</t>
    </rPh>
    <phoneticPr fontId="7"/>
  </si>
  <si>
    <t>0178-52-7066</t>
    <phoneticPr fontId="4"/>
  </si>
  <si>
    <t>五所川原市金木町喜良市桔梗野20-9</t>
    <rPh sb="5" eb="6">
      <t>カネ</t>
    </rPh>
    <rPh sb="6" eb="7">
      <t>キ</t>
    </rPh>
    <rPh sb="7" eb="8">
      <t>マチ</t>
    </rPh>
    <phoneticPr fontId="3"/>
  </si>
  <si>
    <t>市浦生活支援ハウス</t>
    <rPh sb="4" eb="6">
      <t>シエン</t>
    </rPh>
    <phoneticPr fontId="4"/>
  </si>
  <si>
    <t>青森民友厚生振興団(ｱｵﾓﾘﾐﾝﾕｳｺｳｾｲｼﾝｺｳﾀﾞﾝ)</t>
    <phoneticPr fontId="4"/>
  </si>
  <si>
    <t>七戸町総合福祉センター
（ゆうずらんど）</t>
    <rPh sb="3" eb="5">
      <t>ソウゴウ</t>
    </rPh>
    <phoneticPr fontId="4"/>
  </si>
  <si>
    <t>上北郡七戸町字立野頭139-1</t>
    <rPh sb="0" eb="3">
      <t>カミキタグン</t>
    </rPh>
    <rPh sb="3" eb="6">
      <t>シチノヘマチ</t>
    </rPh>
    <phoneticPr fontId="3"/>
  </si>
  <si>
    <t>0176-62-6790</t>
    <phoneticPr fontId="4"/>
  </si>
  <si>
    <t>救急病院指定  内 外 整 ﾘﾊ ﾘｳ 脳内 神内 麻 消外 消・肝内 漢内 緩和ｹｱ内 糖内</t>
    <rPh sb="20" eb="22">
      <t>ノウナイ</t>
    </rPh>
    <phoneticPr fontId="3"/>
  </si>
  <si>
    <t>藁科　勝之</t>
    <rPh sb="0" eb="1">
      <t>ワラ</t>
    </rPh>
    <rPh sb="1" eb="2">
      <t>カ</t>
    </rPh>
    <rPh sb="3" eb="5">
      <t>カツユキ</t>
    </rPh>
    <phoneticPr fontId="4"/>
  </si>
  <si>
    <t>八戸学院大学健康医療学部人間健康学科</t>
    <rPh sb="8" eb="10">
      <t>イリョウ</t>
    </rPh>
    <rPh sb="16" eb="18">
      <t>ガッカ</t>
    </rPh>
    <phoneticPr fontId="9"/>
  </si>
  <si>
    <t>元木　篤子</t>
    <phoneticPr fontId="4"/>
  </si>
  <si>
    <t>上北郡おいらせ町下前田158-1</t>
    <rPh sb="0" eb="3">
      <t>カミキタグン</t>
    </rPh>
    <rPh sb="7" eb="8">
      <t>マチ</t>
    </rPh>
    <phoneticPr fontId="4"/>
  </si>
  <si>
    <t>三戸郡階上町大字道仏字榊平15-346</t>
    <phoneticPr fontId="3"/>
  </si>
  <si>
    <t>0178-38-3920</t>
    <phoneticPr fontId="3"/>
  </si>
  <si>
    <t>039-1202</t>
    <phoneticPr fontId="3"/>
  </si>
  <si>
    <t>三戸郡階上町大字赤保内字柳沢15-346</t>
    <rPh sb="0" eb="3">
      <t>サンノヘグン</t>
    </rPh>
    <rPh sb="3" eb="6">
      <t>ハシカミチョウ</t>
    </rPh>
    <rPh sb="6" eb="8">
      <t>オオアザ</t>
    </rPh>
    <rPh sb="8" eb="9">
      <t>アカ</t>
    </rPh>
    <rPh sb="9" eb="10">
      <t>ホ</t>
    </rPh>
    <rPh sb="10" eb="11">
      <t>ナイ</t>
    </rPh>
    <rPh sb="11" eb="12">
      <t>アザ</t>
    </rPh>
    <rPh sb="12" eb="14">
      <t>ヤナギサワ</t>
    </rPh>
    <phoneticPr fontId="3"/>
  </si>
  <si>
    <t>三戸郡階上町大字道仏字天当平1-327</t>
    <rPh sb="0" eb="3">
      <t>サンノヘグン</t>
    </rPh>
    <rPh sb="3" eb="6">
      <t>ハシカミチョウ</t>
    </rPh>
    <rPh sb="6" eb="8">
      <t>オオアザ</t>
    </rPh>
    <phoneticPr fontId="3"/>
  </si>
  <si>
    <t>三戸郡階上町大字角柄折字柳下6-15</t>
    <rPh sb="0" eb="3">
      <t>サンノヘグン</t>
    </rPh>
    <rPh sb="3" eb="6">
      <t>ハシカミチョウ</t>
    </rPh>
    <rPh sb="6" eb="8">
      <t>オオアザ</t>
    </rPh>
    <phoneticPr fontId="3"/>
  </si>
  <si>
    <t>磯嶋　泰</t>
    <phoneticPr fontId="3"/>
  </si>
  <si>
    <t>救急病院指定  内 外 小 整 皮　脳外　眼</t>
    <rPh sb="21" eb="22">
      <t>メ</t>
    </rPh>
    <phoneticPr fontId="3"/>
  </si>
  <si>
    <t>内 呼内 循内 神内 消内　</t>
    <rPh sb="3" eb="4">
      <t>ナイ</t>
    </rPh>
    <rPh sb="6" eb="7">
      <t>ナイ</t>
    </rPh>
    <rPh sb="12" eb="13">
      <t>ナイ</t>
    </rPh>
    <phoneticPr fontId="3"/>
  </si>
  <si>
    <t>青森県立さわらび療育福祉センター</t>
    <rPh sb="0" eb="4">
      <t>アオモリケンリツ</t>
    </rPh>
    <phoneticPr fontId="3"/>
  </si>
  <si>
    <t>0173-26-1021</t>
    <phoneticPr fontId="3"/>
  </si>
  <si>
    <t>青森市問屋町1-18-47</t>
    <rPh sb="0" eb="3">
      <t>アオモリシ</t>
    </rPh>
    <rPh sb="3" eb="6">
      <t>トンヤチョウ</t>
    </rPh>
    <phoneticPr fontId="4"/>
  </si>
  <si>
    <t>坂本　高哉</t>
  </si>
  <si>
    <t>青森市大字石江二丁目8-2</t>
  </si>
  <si>
    <t>017-762-0870</t>
  </si>
  <si>
    <t>0172-69-1230</t>
  </si>
  <si>
    <t>017-739-6100
(739-3636)</t>
    <phoneticPr fontId="3"/>
  </si>
  <si>
    <t>武田　太郎</t>
    <rPh sb="0" eb="2">
      <t>タケダ</t>
    </rPh>
    <rPh sb="3" eb="5">
      <t>タロウ</t>
    </rPh>
    <phoneticPr fontId="4"/>
  </si>
  <si>
    <t>小林　大眞</t>
  </si>
  <si>
    <t>山本　晃</t>
  </si>
  <si>
    <t>藤田　俊彦</t>
    <phoneticPr fontId="4"/>
  </si>
  <si>
    <t>中澤　省一</t>
  </si>
  <si>
    <t>秋元　哲</t>
    <rPh sb="0" eb="2">
      <t>アキモト</t>
    </rPh>
    <rPh sb="3" eb="4">
      <t>サトシ</t>
    </rPh>
    <phoneticPr fontId="4"/>
  </si>
  <si>
    <t>生活支援ハウス３６５</t>
    <rPh sb="0" eb="4">
      <t>セイカツシエン</t>
    </rPh>
    <phoneticPr fontId="3"/>
  </si>
  <si>
    <t>湊高台保育園</t>
    <rPh sb="0" eb="1">
      <t>ミナト</t>
    </rPh>
    <rPh sb="1" eb="3">
      <t>タカダイ</t>
    </rPh>
    <rPh sb="3" eb="6">
      <t>ホイクエン</t>
    </rPh>
    <phoneticPr fontId="3"/>
  </si>
  <si>
    <t>八戸市湊高台六丁目17-7</t>
    <rPh sb="0" eb="3">
      <t>ハチノヘシ</t>
    </rPh>
    <phoneticPr fontId="3"/>
  </si>
  <si>
    <t>0178-34-6663</t>
    <phoneticPr fontId="3"/>
  </si>
  <si>
    <t>白銀保育園</t>
    <rPh sb="4" eb="5">
      <t>エン</t>
    </rPh>
    <phoneticPr fontId="3"/>
  </si>
  <si>
    <t>八戸市大字田面木字赤坂16-8（1階）</t>
    <rPh sb="0" eb="2">
      <t>ハチノヘ</t>
    </rPh>
    <rPh sb="2" eb="3">
      <t>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アカサカ</t>
    </rPh>
    <rPh sb="17" eb="18">
      <t>カイ</t>
    </rPh>
    <phoneticPr fontId="4"/>
  </si>
  <si>
    <t>八戸市小中野三丁目12-2</t>
    <rPh sb="0" eb="2">
      <t>ハチノヘ</t>
    </rPh>
    <rPh sb="2" eb="3">
      <t>シ</t>
    </rPh>
    <rPh sb="3" eb="4">
      <t>ショウ</t>
    </rPh>
    <rPh sb="4" eb="6">
      <t>ナカノ</t>
    </rPh>
    <rPh sb="6" eb="7">
      <t>ミ</t>
    </rPh>
    <rPh sb="7" eb="9">
      <t>チョウメ</t>
    </rPh>
    <phoneticPr fontId="4"/>
  </si>
  <si>
    <t>ラ・メール小中野</t>
    <phoneticPr fontId="3"/>
  </si>
  <si>
    <t>八戸市小中野5-10-1</t>
    <rPh sb="0" eb="2">
      <t>ハチノヘ</t>
    </rPh>
    <rPh sb="2" eb="3">
      <t>シ</t>
    </rPh>
    <rPh sb="3" eb="4">
      <t>ショウ</t>
    </rPh>
    <rPh sb="4" eb="6">
      <t>ナカノ</t>
    </rPh>
    <phoneticPr fontId="3"/>
  </si>
  <si>
    <t>0178-38-3435</t>
    <phoneticPr fontId="3"/>
  </si>
  <si>
    <t>031-0802</t>
    <phoneticPr fontId="3"/>
  </si>
  <si>
    <t>八戸市根城八丁目8-39</t>
  </si>
  <si>
    <t>原田　悦雄</t>
    <rPh sb="0" eb="2">
      <t>ハラダ</t>
    </rPh>
    <rPh sb="3" eb="5">
      <t>エツオ</t>
    </rPh>
    <phoneticPr fontId="4"/>
  </si>
  <si>
    <t>舘　宣亨</t>
    <rPh sb="0" eb="1">
      <t>タチ</t>
    </rPh>
    <rPh sb="2" eb="3">
      <t>セン</t>
    </rPh>
    <rPh sb="3" eb="4">
      <t>トオル</t>
    </rPh>
    <phoneticPr fontId="4"/>
  </si>
  <si>
    <t>八戸市大字河原木字日計上6-1</t>
  </si>
  <si>
    <t>間山　拓一</t>
    <rPh sb="0" eb="2">
      <t>マヤマ</t>
    </rPh>
    <rPh sb="3" eb="4">
      <t>タク</t>
    </rPh>
    <rPh sb="4" eb="5">
      <t>イチ</t>
    </rPh>
    <phoneticPr fontId="3"/>
  </si>
  <si>
    <t>小笠原　卓</t>
  </si>
  <si>
    <t>認定こども園こもれびのもり幼稚園</t>
    <rPh sb="0" eb="2">
      <t>ニンテイ</t>
    </rPh>
    <rPh sb="5" eb="6">
      <t>エン</t>
    </rPh>
    <rPh sb="13" eb="16">
      <t>ヨウチエン</t>
    </rPh>
    <phoneticPr fontId="1"/>
  </si>
  <si>
    <t>八戸市北インター工業団地一丁目3-72</t>
    <rPh sb="0" eb="3">
      <t>ハチノヘシ</t>
    </rPh>
    <rPh sb="3" eb="4">
      <t>キタ</t>
    </rPh>
    <rPh sb="8" eb="10">
      <t>コウギョウ</t>
    </rPh>
    <rPh sb="10" eb="12">
      <t>ダンチ</t>
    </rPh>
    <rPh sb="12" eb="13">
      <t>イッ</t>
    </rPh>
    <rPh sb="13" eb="15">
      <t>チョウメ</t>
    </rPh>
    <phoneticPr fontId="7"/>
  </si>
  <si>
    <t>日計こども園</t>
    <rPh sb="0" eb="2">
      <t>ヒバカ</t>
    </rPh>
    <rPh sb="5" eb="6">
      <t>エン</t>
    </rPh>
    <phoneticPr fontId="3"/>
  </si>
  <si>
    <t>八戸市河原木字日計上6-1</t>
  </si>
  <si>
    <t>五所川原市字中平井町142-1</t>
    <rPh sb="0" eb="5">
      <t>ゴショガワラシ</t>
    </rPh>
    <rPh sb="5" eb="6">
      <t>ジ</t>
    </rPh>
    <rPh sb="6" eb="7">
      <t>ナカ</t>
    </rPh>
    <rPh sb="7" eb="9">
      <t>ヒライ</t>
    </rPh>
    <rPh sb="9" eb="10">
      <t>マチ</t>
    </rPh>
    <phoneticPr fontId="20"/>
  </si>
  <si>
    <t>五所川原市字岩木町12-3</t>
    <rPh sb="6" eb="9">
      <t>イワキマチ</t>
    </rPh>
    <phoneticPr fontId="49"/>
  </si>
  <si>
    <t>木村　重介</t>
    <rPh sb="4" eb="5">
      <t>スケ</t>
    </rPh>
    <phoneticPr fontId="20"/>
  </si>
  <si>
    <t>中谷  正造</t>
    <rPh sb="4" eb="5">
      <t>セイ</t>
    </rPh>
    <rPh sb="5" eb="6">
      <t>ゾウ</t>
    </rPh>
    <phoneticPr fontId="50"/>
  </si>
  <si>
    <t>五所川原市大字稲実字稲葉38-13</t>
  </si>
  <si>
    <t>白戸　英行</t>
    <rPh sb="0" eb="2">
      <t>シロト</t>
    </rPh>
    <rPh sb="3" eb="4">
      <t>ヒデ</t>
    </rPh>
    <rPh sb="4" eb="5">
      <t>ユキ</t>
    </rPh>
    <phoneticPr fontId="3"/>
  </si>
  <si>
    <t>小野　一治</t>
    <rPh sb="3" eb="4">
      <t>イチ</t>
    </rPh>
    <rPh sb="4" eb="5">
      <t>ハル</t>
    </rPh>
    <phoneticPr fontId="3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</si>
  <si>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3"/>
  </si>
  <si>
    <t>今別町</t>
    <rPh sb="0" eb="3">
      <t>イマベツマチ</t>
    </rPh>
    <phoneticPr fontId="3"/>
  </si>
  <si>
    <t>二股へき地保健福祉館</t>
    <rPh sb="0" eb="2">
      <t>フタマタ</t>
    </rPh>
    <rPh sb="4" eb="5">
      <t>チ</t>
    </rPh>
    <rPh sb="5" eb="7">
      <t>ホケン</t>
    </rPh>
    <rPh sb="7" eb="9">
      <t>フクシ</t>
    </rPh>
    <rPh sb="9" eb="10">
      <t>カン</t>
    </rPh>
    <phoneticPr fontId="4"/>
  </si>
  <si>
    <t>東津軽郡今別町大字大川平字二股13-5</t>
    <rPh sb="0" eb="4">
      <t>ヒガシツガルグン</t>
    </rPh>
    <rPh sb="4" eb="7">
      <t>イマベツマチ</t>
    </rPh>
    <rPh sb="7" eb="9">
      <t>オオアザ</t>
    </rPh>
    <rPh sb="9" eb="12">
      <t>オオカワダイ</t>
    </rPh>
    <rPh sb="12" eb="13">
      <t>アザ</t>
    </rPh>
    <rPh sb="13" eb="15">
      <t>フタマタ</t>
    </rPh>
    <phoneticPr fontId="3"/>
  </si>
  <si>
    <t>0174-35-3548</t>
    <phoneticPr fontId="3"/>
  </si>
  <si>
    <t>030-1505</t>
    <phoneticPr fontId="3"/>
  </si>
  <si>
    <t>山内　俊二</t>
    <rPh sb="0" eb="2">
      <t>サンナイ</t>
    </rPh>
    <rPh sb="3" eb="5">
      <t>シュンジ</t>
    </rPh>
    <phoneticPr fontId="20"/>
  </si>
  <si>
    <t>鷲岳 　覚</t>
    <rPh sb="4" eb="5">
      <t>サトル</t>
    </rPh>
    <phoneticPr fontId="46"/>
  </si>
  <si>
    <t>川村　和夫</t>
  </si>
  <si>
    <t>正木　聡子</t>
    <rPh sb="0" eb="2">
      <t>マサキ</t>
    </rPh>
    <rPh sb="3" eb="5">
      <t>サトコ</t>
    </rPh>
    <phoneticPr fontId="46"/>
  </si>
  <si>
    <t>虹貝新田へき地保健福祉館</t>
    <rPh sb="0" eb="2">
      <t>ニジカイ</t>
    </rPh>
    <rPh sb="2" eb="4">
      <t>シンデン</t>
    </rPh>
    <rPh sb="6" eb="7">
      <t>チ</t>
    </rPh>
    <rPh sb="7" eb="9">
      <t>ホケン</t>
    </rPh>
    <rPh sb="9" eb="11">
      <t>フクシ</t>
    </rPh>
    <rPh sb="11" eb="12">
      <t>カン</t>
    </rPh>
    <phoneticPr fontId="3"/>
  </si>
  <si>
    <t>南津軽郡大鰐町大字虹貝字大熊沢73-3</t>
    <rPh sb="4" eb="6">
      <t>オオワニ</t>
    </rPh>
    <rPh sb="9" eb="11">
      <t>ニジカイ</t>
    </rPh>
    <rPh sb="11" eb="12">
      <t>アザ</t>
    </rPh>
    <rPh sb="12" eb="14">
      <t>オオクマ</t>
    </rPh>
    <rPh sb="14" eb="15">
      <t>ザワ</t>
    </rPh>
    <phoneticPr fontId="4"/>
  </si>
  <si>
    <t>駒の台へき地保健福祉館</t>
    <rPh sb="0" eb="1">
      <t>コマ</t>
    </rPh>
    <rPh sb="2" eb="3">
      <t>ダイ</t>
    </rPh>
    <rPh sb="5" eb="6">
      <t>チ</t>
    </rPh>
    <rPh sb="6" eb="8">
      <t>ホケン</t>
    </rPh>
    <rPh sb="8" eb="10">
      <t>フクシ</t>
    </rPh>
    <rPh sb="10" eb="11">
      <t>カン</t>
    </rPh>
    <phoneticPr fontId="3"/>
  </si>
  <si>
    <t>南津軽郡大鰐町大字長峰字駒の台193</t>
    <rPh sb="4" eb="6">
      <t>オオワニ</t>
    </rPh>
    <rPh sb="9" eb="11">
      <t>ナガミネ</t>
    </rPh>
    <rPh sb="11" eb="12">
      <t>アザ</t>
    </rPh>
    <rPh sb="12" eb="13">
      <t>コマ</t>
    </rPh>
    <rPh sb="14" eb="15">
      <t>ダイ</t>
    </rPh>
    <phoneticPr fontId="4"/>
  </si>
  <si>
    <t>038-0202</t>
    <phoneticPr fontId="3"/>
  </si>
  <si>
    <t>板柳町社会福祉協議会(ｲﾀﾔﾅｷﾞﾏﾁｼｬｶｲﾌｸｼｷｮｳｷﾞｶｲ)</t>
    <phoneticPr fontId="3"/>
  </si>
  <si>
    <t>三戸　武</t>
    <rPh sb="0" eb="2">
      <t>サンノヘ</t>
    </rPh>
    <rPh sb="3" eb="4">
      <t>タケシ</t>
    </rPh>
    <phoneticPr fontId="3"/>
  </si>
  <si>
    <t>0175-72-1018</t>
  </si>
  <si>
    <t>039-3141</t>
  </si>
  <si>
    <t>下北郡東通村大字砂子又字沢内5-32</t>
    <rPh sb="12" eb="14">
      <t>サワウチ</t>
    </rPh>
    <phoneticPr fontId="3"/>
  </si>
  <si>
    <t>柴田　妙子</t>
    <rPh sb="0" eb="2">
      <t>シバタ</t>
    </rPh>
    <rPh sb="3" eb="5">
      <t>タエコ</t>
    </rPh>
    <phoneticPr fontId="3"/>
  </si>
  <si>
    <t>中津耕太郎</t>
    <rPh sb="0" eb="2">
      <t>ナカツ</t>
    </rPh>
    <rPh sb="2" eb="3">
      <t>タガヤ</t>
    </rPh>
    <rPh sb="3" eb="5">
      <t>タロウ</t>
    </rPh>
    <phoneticPr fontId="3"/>
  </si>
  <si>
    <t>吉池　信男</t>
    <rPh sb="0" eb="2">
      <t>ヨシイケ</t>
    </rPh>
    <rPh sb="3" eb="5">
      <t>ノブオ</t>
    </rPh>
    <phoneticPr fontId="3"/>
  </si>
  <si>
    <t>法官　新一</t>
    <rPh sb="0" eb="2">
      <t>ホウカン</t>
    </rPh>
    <rPh sb="3" eb="5">
      <t>シンイチ</t>
    </rPh>
    <phoneticPr fontId="3"/>
  </si>
  <si>
    <t>青森県立保健大学健康科学部理学療法学科</t>
    <rPh sb="13" eb="15">
      <t>リガク</t>
    </rPh>
    <rPh sb="15" eb="17">
      <t>リョウホウ</t>
    </rPh>
    <rPh sb="17" eb="19">
      <t>ガッカ</t>
    </rPh>
    <phoneticPr fontId="4"/>
  </si>
  <si>
    <t>青森県立保健大学健康科学部栄養学科</t>
  </si>
  <si>
    <t>青森県立保健大学健康科学部看護学科</t>
    <rPh sb="8" eb="10">
      <t>ケンコウ</t>
    </rPh>
    <rPh sb="10" eb="13">
      <t>カガクブ</t>
    </rPh>
    <phoneticPr fontId="3"/>
  </si>
  <si>
    <t>H11.4月</t>
    <rPh sb="5" eb="6">
      <t>ガツ</t>
    </rPh>
    <phoneticPr fontId="6"/>
  </si>
  <si>
    <t>桐生　一宏</t>
    <rPh sb="0" eb="2">
      <t>キリュウ</t>
    </rPh>
    <rPh sb="3" eb="4">
      <t>ハジメ</t>
    </rPh>
    <phoneticPr fontId="3"/>
  </si>
  <si>
    <t>豊木　嘉一</t>
    <rPh sb="0" eb="2">
      <t>トヨキ</t>
    </rPh>
    <rPh sb="3" eb="5">
      <t>カイチ</t>
    </rPh>
    <phoneticPr fontId="4"/>
  </si>
  <si>
    <t xml:space="preserve">救急病院指定
内 消内 循内 脳外 外 消外 放 放腫 形外 整外 麻 ﾘﾊ 　歯外　脳内
乳外 甲外歯口外　泌
</t>
    <rPh sb="0" eb="2">
      <t>キュウキュウ</t>
    </rPh>
    <rPh sb="2" eb="4">
      <t>ビョウイン</t>
    </rPh>
    <rPh sb="4" eb="6">
      <t>シテイ</t>
    </rPh>
    <rPh sb="9" eb="11">
      <t>ショウナイ</t>
    </rPh>
    <rPh sb="12" eb="14">
      <t>ジュンナイ</t>
    </rPh>
    <rPh sb="15" eb="16">
      <t>ノウ</t>
    </rPh>
    <rPh sb="16" eb="17">
      <t>ゲ</t>
    </rPh>
    <rPh sb="18" eb="19">
      <t>ソト</t>
    </rPh>
    <rPh sb="20" eb="21">
      <t>ショウ</t>
    </rPh>
    <rPh sb="21" eb="22">
      <t>ホカ</t>
    </rPh>
    <rPh sb="23" eb="24">
      <t>ホウ</t>
    </rPh>
    <rPh sb="25" eb="26">
      <t>ホウ</t>
    </rPh>
    <rPh sb="26" eb="27">
      <t>シュ</t>
    </rPh>
    <rPh sb="28" eb="29">
      <t>カタチ</t>
    </rPh>
    <rPh sb="29" eb="30">
      <t>ゲ</t>
    </rPh>
    <rPh sb="31" eb="32">
      <t>セイ</t>
    </rPh>
    <rPh sb="32" eb="33">
      <t>ゲ</t>
    </rPh>
    <rPh sb="34" eb="35">
      <t>マ</t>
    </rPh>
    <rPh sb="40" eb="41">
      <t>ハ</t>
    </rPh>
    <rPh sb="41" eb="42">
      <t>ガイ</t>
    </rPh>
    <rPh sb="43" eb="44">
      <t>ノウ</t>
    </rPh>
    <rPh sb="44" eb="45">
      <t>ナイ</t>
    </rPh>
    <rPh sb="46" eb="47">
      <t>ニュウ</t>
    </rPh>
    <rPh sb="47" eb="48">
      <t>ソト</t>
    </rPh>
    <rPh sb="49" eb="50">
      <t>コウ</t>
    </rPh>
    <rPh sb="50" eb="51">
      <t>ゲ</t>
    </rPh>
    <rPh sb="51" eb="52">
      <t>ハ</t>
    </rPh>
    <rPh sb="52" eb="53">
      <t>クチ</t>
    </rPh>
    <rPh sb="53" eb="54">
      <t>ソト</t>
    </rPh>
    <rPh sb="55" eb="56">
      <t>ヒ</t>
    </rPh>
    <phoneticPr fontId="3"/>
  </si>
  <si>
    <t>大熊　洋揮</t>
    <rPh sb="0" eb="2">
      <t>オオクマ</t>
    </rPh>
    <rPh sb="3" eb="4">
      <t>ヨウ</t>
    </rPh>
    <rPh sb="4" eb="5">
      <t>キ</t>
    </rPh>
    <phoneticPr fontId="3"/>
  </si>
  <si>
    <t>救急病院指定  内 外 眼 整　耳　形　</t>
    <rPh sb="18" eb="19">
      <t>ケイ</t>
    </rPh>
    <phoneticPr fontId="3"/>
  </si>
  <si>
    <t>藤本　幸士</t>
    <rPh sb="0" eb="2">
      <t>フジモト</t>
    </rPh>
    <rPh sb="3" eb="4">
      <t>シアワ</t>
    </rPh>
    <rPh sb="4" eb="5">
      <t>シ</t>
    </rPh>
    <phoneticPr fontId="3"/>
  </si>
  <si>
    <t>国立病院機構弘前総合医療センター附属看護学校</t>
    <rPh sb="0" eb="2">
      <t>コクリツ</t>
    </rPh>
    <rPh sb="2" eb="4">
      <t>ビョウイン</t>
    </rPh>
    <rPh sb="4" eb="6">
      <t>キコウ</t>
    </rPh>
    <rPh sb="8" eb="10">
      <t>ソウゴウ</t>
    </rPh>
    <rPh sb="10" eb="12">
      <t>イリョウ</t>
    </rPh>
    <rPh sb="16" eb="18">
      <t>フゾク</t>
    </rPh>
    <phoneticPr fontId="4"/>
  </si>
  <si>
    <t>独立行政法人国立病院機構弘前総合医療センター</t>
    <rPh sb="14" eb="16">
      <t>ソウゴウ</t>
    </rPh>
    <rPh sb="16" eb="18">
      <t>イリョウ</t>
    </rPh>
    <phoneticPr fontId="3"/>
  </si>
  <si>
    <t>救急病院指定  内 小 外 整 眼 泌 ｱﾚ 循内 肛外  皮 耳</t>
    <rPh sb="32" eb="33">
      <t>ミミ</t>
    </rPh>
    <phoneticPr fontId="3"/>
  </si>
  <si>
    <t>工藤　祐喜</t>
    <rPh sb="0" eb="2">
      <t>クドウ</t>
    </rPh>
    <rPh sb="3" eb="5">
      <t>ユウキ</t>
    </rPh>
    <phoneticPr fontId="4"/>
  </si>
  <si>
    <t>内 精 神 
心内 
ﾘﾊ</t>
    <phoneticPr fontId="3"/>
  </si>
  <si>
    <t>佐藤　敬</t>
    <rPh sb="0" eb="2">
      <t>サトウ</t>
    </rPh>
    <rPh sb="3" eb="4">
      <t>タカシ</t>
    </rPh>
    <phoneticPr fontId="3"/>
  </si>
  <si>
    <t>救急病院指定  内 小 外 整 眼 耳 ﾘﾊ 皮　</t>
    <phoneticPr fontId="3"/>
  </si>
  <si>
    <t>高松　幸生</t>
    <rPh sb="3" eb="5">
      <t>ユキオ</t>
    </rPh>
    <phoneticPr fontId="3"/>
  </si>
  <si>
    <t>安齋　遥</t>
  </si>
  <si>
    <t>医療法人誠仁会介護医療院尾野病院</t>
    <rPh sb="4" eb="5">
      <t>セイ</t>
    </rPh>
    <rPh sb="5" eb="6">
      <t>ジン</t>
    </rPh>
    <rPh sb="6" eb="7">
      <t>カイ</t>
    </rPh>
    <rPh sb="7" eb="12">
      <t>カイゴイリョウイン</t>
    </rPh>
    <rPh sb="12" eb="14">
      <t>オノ</t>
    </rPh>
    <rPh sb="14" eb="16">
      <t>ビョウイン</t>
    </rPh>
    <phoneticPr fontId="4"/>
  </si>
  <si>
    <t>つがる市木造若竹5番地</t>
    <rPh sb="6" eb="8">
      <t>ワカタケ</t>
    </rPh>
    <rPh sb="9" eb="11">
      <t>バンチ</t>
    </rPh>
    <phoneticPr fontId="3"/>
  </si>
  <si>
    <t>038-3194</t>
    <phoneticPr fontId="3"/>
  </si>
  <si>
    <t>短期入所</t>
    <rPh sb="0" eb="2">
      <t>タンキ</t>
    </rPh>
    <rPh sb="2" eb="4">
      <t>ニュウショ</t>
    </rPh>
    <phoneticPr fontId="3"/>
  </si>
  <si>
    <t>医療法人慈仁会尾野病院</t>
    <rPh sb="0" eb="4">
      <t>イリョウホウジン</t>
    </rPh>
    <rPh sb="4" eb="5">
      <t>ジ</t>
    </rPh>
    <rPh sb="5" eb="6">
      <t>ジン</t>
    </rPh>
    <rPh sb="6" eb="7">
      <t>カイ</t>
    </rPh>
    <rPh sb="7" eb="11">
      <t>オノビョウイン</t>
    </rPh>
    <phoneticPr fontId="3"/>
  </si>
  <si>
    <t>五所川原市金木町朝日山453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3"/>
  </si>
  <si>
    <t>037-0202</t>
    <phoneticPr fontId="3"/>
  </si>
  <si>
    <t>成田　久恵</t>
    <rPh sb="0" eb="2">
      <t>ナリタ</t>
    </rPh>
    <rPh sb="3" eb="5">
      <t>ヒサエ</t>
    </rPh>
    <phoneticPr fontId="3"/>
  </si>
  <si>
    <t>油川　育子</t>
    <rPh sb="3" eb="5">
      <t>イクコ</t>
    </rPh>
    <phoneticPr fontId="3"/>
  </si>
  <si>
    <t>0176-27-0321</t>
  </si>
  <si>
    <t>弘前市御幸町8-10</t>
    <rPh sb="0" eb="3">
      <t>ヒロサキシ</t>
    </rPh>
    <rPh sb="3" eb="6">
      <t>ミユキチョウ</t>
    </rPh>
    <phoneticPr fontId="3"/>
  </si>
  <si>
    <t>0172-88-6467</t>
  </si>
  <si>
    <t>036－8185</t>
  </si>
  <si>
    <t>017-718-1541</t>
  </si>
  <si>
    <t>十和田市東二番町9-33</t>
  </si>
  <si>
    <t>0172-55-5541</t>
  </si>
  <si>
    <t>弘前市大字扇町二丁目2-2</t>
    <rPh sb="5" eb="6">
      <t>オウギ</t>
    </rPh>
    <rPh sb="6" eb="7">
      <t>マチ</t>
    </rPh>
    <rPh sb="7" eb="10">
      <t>ニチョウメ</t>
    </rPh>
    <phoneticPr fontId="3"/>
  </si>
  <si>
    <t>65
1号15
2号28
3号22</t>
  </si>
  <si>
    <t>幼保連携型認定こども園弘前すみれ第Ⅱ保育園こどもの城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ヒロサキ</t>
    </rPh>
    <rPh sb="16" eb="17">
      <t>ダイ</t>
    </rPh>
    <rPh sb="18" eb="21">
      <t>ホイクエン</t>
    </rPh>
    <rPh sb="25" eb="26">
      <t>シロ</t>
    </rPh>
    <phoneticPr fontId="4"/>
  </si>
  <si>
    <t>弘前市大字東和徳町12-2</t>
    <rPh sb="0" eb="3">
      <t>ヒロサキシ</t>
    </rPh>
    <rPh sb="3" eb="5">
      <t>オオアザ</t>
    </rPh>
    <rPh sb="5" eb="6">
      <t>ヒガシ</t>
    </rPh>
    <rPh sb="6" eb="9">
      <t>ワトクマチ</t>
    </rPh>
    <phoneticPr fontId="3"/>
  </si>
  <si>
    <t>0172-33-9650</t>
    <phoneticPr fontId="3"/>
  </si>
  <si>
    <t>五所川原市漆川字浅井12-1</t>
    <rPh sb="5" eb="7">
      <t>ウルシカワ</t>
    </rPh>
    <rPh sb="7" eb="8">
      <t>アザ</t>
    </rPh>
    <rPh sb="8" eb="10">
      <t>アサイ</t>
    </rPh>
    <phoneticPr fontId="3"/>
  </si>
  <si>
    <t>学校法人星美学園幼保連携型認定こども園星美幼稚園</t>
    <rPh sb="0" eb="2">
      <t>ガッコウ</t>
    </rPh>
    <rPh sb="2" eb="4">
      <t>ホウジン</t>
    </rPh>
    <rPh sb="4" eb="6">
      <t>ホシミ</t>
    </rPh>
    <rPh sb="6" eb="8">
      <t>ガクエン</t>
    </rPh>
    <rPh sb="8" eb="10">
      <t>ヨウホ</t>
    </rPh>
    <rPh sb="10" eb="13">
      <t>レンケイガタ</t>
    </rPh>
    <rPh sb="13" eb="15">
      <t>ニンテイ</t>
    </rPh>
    <rPh sb="18" eb="19">
      <t>エン</t>
    </rPh>
    <rPh sb="19" eb="21">
      <t>ホシミ</t>
    </rPh>
    <rPh sb="21" eb="24">
      <t>ヨウチエン</t>
    </rPh>
    <phoneticPr fontId="4"/>
  </si>
  <si>
    <t>むつ市金谷一丁目9-11</t>
    <rPh sb="2" eb="3">
      <t>シ</t>
    </rPh>
    <rPh sb="3" eb="5">
      <t>カナヤ</t>
    </rPh>
    <rPh sb="5" eb="8">
      <t>１チョウメ</t>
    </rPh>
    <phoneticPr fontId="3"/>
  </si>
  <si>
    <t>0175-22-2223</t>
    <phoneticPr fontId="3"/>
  </si>
  <si>
    <t>学法</t>
    <rPh sb="0" eb="2">
      <t>ガクホウ</t>
    </rPh>
    <phoneticPr fontId="3"/>
  </si>
  <si>
    <t>星美学園</t>
    <rPh sb="0" eb="2">
      <t>ホシミ</t>
    </rPh>
    <rPh sb="2" eb="4">
      <t>ガクエン</t>
    </rPh>
    <phoneticPr fontId="3"/>
  </si>
  <si>
    <t>よしのこども園</t>
    <rPh sb="6" eb="7">
      <t>エン</t>
    </rPh>
    <phoneticPr fontId="4"/>
  </si>
  <si>
    <t>むつ市緑町17-8</t>
    <rPh sb="2" eb="3">
      <t>シ</t>
    </rPh>
    <rPh sb="3" eb="4">
      <t>ミドリ</t>
    </rPh>
    <rPh sb="4" eb="5">
      <t>マチ</t>
    </rPh>
    <phoneticPr fontId="3"/>
  </si>
  <si>
    <t>0175-22-4015</t>
    <phoneticPr fontId="3"/>
  </si>
  <si>
    <t>035-0053</t>
    <phoneticPr fontId="3"/>
  </si>
  <si>
    <t>幼保連携型認定こども園松崎保育園</t>
    <rPh sb="11" eb="13">
      <t>マツザキ</t>
    </rPh>
    <rPh sb="13" eb="16">
      <t>ホイクエン</t>
    </rPh>
    <phoneticPr fontId="3"/>
  </si>
  <si>
    <t>平川市苗生松下東田161-2</t>
    <phoneticPr fontId="3"/>
  </si>
  <si>
    <t>0172-44-3168</t>
    <phoneticPr fontId="3"/>
  </si>
  <si>
    <t>036-0163</t>
    <phoneticPr fontId="3"/>
  </si>
  <si>
    <t>町居こども園</t>
    <rPh sb="0" eb="2">
      <t>マチイ</t>
    </rPh>
    <rPh sb="5" eb="6">
      <t>エン</t>
    </rPh>
    <phoneticPr fontId="3"/>
  </si>
  <si>
    <t>平川市町居西田199-4</t>
    <phoneticPr fontId="3"/>
  </si>
  <si>
    <t>0172-44-3174</t>
    <phoneticPr fontId="3"/>
  </si>
  <si>
    <t>036-0114</t>
    <phoneticPr fontId="3"/>
  </si>
  <si>
    <t>50
1号10
2号26
3号14</t>
  </si>
  <si>
    <t>西津軽郡鰺ヶ沢町大字北浮田町字今須79</t>
    <rPh sb="10" eb="11">
      <t>キタ</t>
    </rPh>
    <rPh sb="11" eb="13">
      <t>ウキタ</t>
    </rPh>
    <rPh sb="13" eb="14">
      <t>マチ</t>
    </rPh>
    <rPh sb="14" eb="15">
      <t>アザ</t>
    </rPh>
    <rPh sb="15" eb="16">
      <t>イマ</t>
    </rPh>
    <rPh sb="16" eb="17">
      <t>ス</t>
    </rPh>
    <phoneticPr fontId="3"/>
  </si>
  <si>
    <t>六ヶ所村立泊こども園</t>
    <rPh sb="0" eb="3">
      <t>ロッカショ</t>
    </rPh>
    <rPh sb="3" eb="4">
      <t>ムラ</t>
    </rPh>
    <rPh sb="4" eb="5">
      <t>リツ</t>
    </rPh>
    <rPh sb="5" eb="6">
      <t>トマリ</t>
    </rPh>
    <rPh sb="9" eb="10">
      <t>エン</t>
    </rPh>
    <phoneticPr fontId="3"/>
  </si>
  <si>
    <t>上北郡六ヶ所村大字泊字川原75-20</t>
    <rPh sb="9" eb="10">
      <t>トマリ</t>
    </rPh>
    <rPh sb="10" eb="11">
      <t>アザ</t>
    </rPh>
    <phoneticPr fontId="3"/>
  </si>
  <si>
    <t>0175-77-2128</t>
    <phoneticPr fontId="3"/>
  </si>
  <si>
    <t>039-4301</t>
    <phoneticPr fontId="3"/>
  </si>
  <si>
    <t>天間林保健センター</t>
  </si>
  <si>
    <t>0176-68-4631</t>
  </si>
  <si>
    <t>清澤　朋子</t>
    <rPh sb="0" eb="1">
      <t>セイ</t>
    </rPh>
    <rPh sb="1" eb="2">
      <t>サワ</t>
    </rPh>
    <rPh sb="3" eb="5">
      <t>トモコ</t>
    </rPh>
    <phoneticPr fontId="3"/>
  </si>
  <si>
    <t>妹尾　良子</t>
    <rPh sb="0" eb="2">
      <t>イモオ</t>
    </rPh>
    <rPh sb="3" eb="5">
      <t>リョウコ</t>
    </rPh>
    <phoneticPr fontId="3"/>
  </si>
  <si>
    <t>兼平　拓道</t>
    <rPh sb="0" eb="2">
      <t>カネヒラ</t>
    </rPh>
    <rPh sb="3" eb="4">
      <t>タク</t>
    </rPh>
    <rPh sb="4" eb="5">
      <t>ミチ</t>
    </rPh>
    <phoneticPr fontId="3"/>
  </si>
  <si>
    <t>向明会</t>
    <rPh sb="0" eb="1">
      <t>ムカイ</t>
    </rPh>
    <rPh sb="1" eb="2">
      <t>アキラ</t>
    </rPh>
    <rPh sb="2" eb="3">
      <t>カイ</t>
    </rPh>
    <phoneticPr fontId="3"/>
  </si>
  <si>
    <t>035-0072</t>
    <phoneticPr fontId="3"/>
  </si>
  <si>
    <t>今　俊一</t>
    <phoneticPr fontId="3"/>
  </si>
  <si>
    <t>小笠原　勝則</t>
    <phoneticPr fontId="3"/>
  </si>
  <si>
    <t>特別養護老人ホームなかやま荘</t>
    <phoneticPr fontId="3"/>
  </si>
  <si>
    <t>はくしん会</t>
    <phoneticPr fontId="3"/>
  </si>
  <si>
    <t>七戸　暁</t>
    <phoneticPr fontId="3"/>
  </si>
  <si>
    <t>三上ヤス子</t>
    <phoneticPr fontId="10"/>
  </si>
  <si>
    <t>山田　金治</t>
    <phoneticPr fontId="4"/>
  </si>
  <si>
    <t>湯口　太津男</t>
    <rPh sb="0" eb="2">
      <t>ユグチ</t>
    </rPh>
    <rPh sb="3" eb="4">
      <t>フトシ</t>
    </rPh>
    <rPh sb="4" eb="5">
      <t>ツ</t>
    </rPh>
    <rPh sb="5" eb="6">
      <t>オトコ</t>
    </rPh>
    <phoneticPr fontId="4"/>
  </si>
  <si>
    <t>村上　倫子</t>
    <phoneticPr fontId="3"/>
  </si>
  <si>
    <t>蛯名　尚人</t>
    <phoneticPr fontId="4"/>
  </si>
  <si>
    <t>沼山　浩幸</t>
    <phoneticPr fontId="3"/>
  </si>
  <si>
    <t>工藤　恵一</t>
    <rPh sb="3" eb="5">
      <t>ケイイチ</t>
    </rPh>
    <phoneticPr fontId="3"/>
  </si>
  <si>
    <t>11</t>
  </si>
  <si>
    <t>10</t>
    <phoneticPr fontId="3"/>
  </si>
  <si>
    <t>17</t>
    <phoneticPr fontId="3"/>
  </si>
  <si>
    <t>25</t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</si>
  <si>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</si>
  <si>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</si>
  <si>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</si>
  <si>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</si>
  <si>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</si>
  <si>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無料低額宿泊所</t>
    <rPh sb="0" eb="2">
      <t>ムリョウ</t>
    </rPh>
    <rPh sb="2" eb="4">
      <t>テイガク</t>
    </rPh>
    <rPh sb="4" eb="6">
      <t>シュクハク</t>
    </rPh>
    <rPh sb="6" eb="7">
      <t>ジョ</t>
    </rPh>
    <phoneticPr fontId="3"/>
  </si>
  <si>
    <t>百沢ひかり荘</t>
  </si>
  <si>
    <t>津軽地域</t>
    <rPh sb="0" eb="2">
      <t>ツガル</t>
    </rPh>
    <rPh sb="2" eb="4">
      <t>チイキ</t>
    </rPh>
    <phoneticPr fontId="3"/>
  </si>
  <si>
    <t>弘前市</t>
    <rPh sb="0" eb="3">
      <t>ヒロサキシ</t>
    </rPh>
    <phoneticPr fontId="3"/>
  </si>
  <si>
    <t>弘前市大字百沢字小松野87番地319</t>
    <phoneticPr fontId="3"/>
  </si>
  <si>
    <t>0172-83-2254</t>
    <phoneticPr fontId="3"/>
  </si>
  <si>
    <t>036-1343</t>
    <phoneticPr fontId="3"/>
  </si>
  <si>
    <t>県健康福祉政策課</t>
    <rPh sb="0" eb="1">
      <t>ケン</t>
    </rPh>
    <phoneticPr fontId="3"/>
  </si>
  <si>
    <t>株式</t>
    <rPh sb="0" eb="2">
      <t>カブシキ</t>
    </rPh>
    <phoneticPr fontId="1"/>
  </si>
  <si>
    <t>福法</t>
    <rPh sb="0" eb="1">
      <t>フク</t>
    </rPh>
    <rPh sb="1" eb="2">
      <t>ホウ</t>
    </rPh>
    <phoneticPr fontId="3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</si>
  <si>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3"/>
  </si>
  <si>
    <t>14</t>
    <phoneticPr fontId="3"/>
  </si>
  <si>
    <t>12</t>
    <phoneticPr fontId="3"/>
  </si>
  <si>
    <t>13</t>
    <phoneticPr fontId="4"/>
  </si>
  <si>
    <t>15</t>
    <phoneticPr fontId="3"/>
  </si>
  <si>
    <t>葛西　広和</t>
    <phoneticPr fontId="3"/>
  </si>
  <si>
    <t>細越 亜起子</t>
    <rPh sb="0" eb="2">
      <t>ホソゴエ</t>
    </rPh>
    <rPh sb="3" eb="4">
      <t>ア</t>
    </rPh>
    <rPh sb="4" eb="5">
      <t>キ</t>
    </rPh>
    <rPh sb="5" eb="6">
      <t>コ</t>
    </rPh>
    <phoneticPr fontId="3"/>
  </si>
  <si>
    <t>宮村　尚道</t>
    <phoneticPr fontId="3"/>
  </si>
  <si>
    <t>齋藤　康道</t>
    <phoneticPr fontId="3"/>
  </si>
  <si>
    <t>-</t>
    <phoneticPr fontId="3"/>
  </si>
  <si>
    <t>八戸市</t>
    <rPh sb="0" eb="3">
      <t>ハチノヘシ</t>
    </rPh>
    <phoneticPr fontId="3"/>
  </si>
  <si>
    <t>村上　和男</t>
    <phoneticPr fontId="3"/>
  </si>
  <si>
    <t>五所川原市字布屋町41-1　市役所　地域包括支援課内</t>
    <rPh sb="0" eb="5">
      <t>ゴショガワラシ</t>
    </rPh>
    <rPh sb="5" eb="6">
      <t>アザ</t>
    </rPh>
    <rPh sb="6" eb="8">
      <t>ヌノヤ</t>
    </rPh>
    <rPh sb="8" eb="9">
      <t>マチ</t>
    </rPh>
    <rPh sb="14" eb="17">
      <t>シヤクショ</t>
    </rPh>
    <rPh sb="18" eb="20">
      <t>チイキ</t>
    </rPh>
    <rPh sb="20" eb="22">
      <t>ホウカツ</t>
    </rPh>
    <rPh sb="22" eb="24">
      <t>シエン</t>
    </rPh>
    <rPh sb="24" eb="25">
      <t>カ</t>
    </rPh>
    <rPh sb="25" eb="26">
      <t>ナイ</t>
    </rPh>
    <phoneticPr fontId="7"/>
  </si>
  <si>
    <t>五所川原市みどり町二丁目45-1</t>
    <phoneticPr fontId="3"/>
  </si>
  <si>
    <t>五所川原市大字飯詰字石田172-1</t>
    <phoneticPr fontId="3"/>
  </si>
  <si>
    <t>-</t>
    <phoneticPr fontId="3"/>
  </si>
  <si>
    <t>医療型障害児入所施設
（旧重症心身障害児施設等）</t>
    <phoneticPr fontId="3"/>
  </si>
  <si>
    <r>
      <t>医療型障害児入所施設</t>
    </r>
    <r>
      <rPr>
        <sz val="6"/>
        <color indexed="8"/>
        <rFont val="ＭＳ ゴシック"/>
        <family val="3"/>
        <charset val="128"/>
      </rPr>
      <t xml:space="preserve">
（旧重症心身障害児施設等）</t>
    </r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rPh sb="12" eb="13">
      <t>キュウ</t>
    </rPh>
    <rPh sb="13" eb="15">
      <t>ジュウショウ</t>
    </rPh>
    <rPh sb="15" eb="17">
      <t>シンシン</t>
    </rPh>
    <rPh sb="17" eb="20">
      <t>ショウガイジ</t>
    </rPh>
    <rPh sb="20" eb="22">
      <t>シセツ</t>
    </rPh>
    <rPh sb="22" eb="23">
      <t>トウ</t>
    </rPh>
    <phoneticPr fontId="4"/>
  </si>
  <si>
    <t>上北郡野辺地町字鳴沢9番地12</t>
    <rPh sb="0" eb="3">
      <t>カミキタグン</t>
    </rPh>
    <rPh sb="3" eb="7">
      <t>ノヘジマチ</t>
    </rPh>
    <rPh sb="7" eb="8">
      <t>ジ</t>
    </rPh>
    <rPh sb="8" eb="10">
      <t>ナルサワ</t>
    </rPh>
    <rPh sb="11" eb="13">
      <t>バンチ</t>
    </rPh>
    <phoneticPr fontId="7"/>
  </si>
  <si>
    <t>036-8564</t>
    <phoneticPr fontId="3"/>
  </si>
  <si>
    <t>弘前市大字本町66-1</t>
    <phoneticPr fontId="3"/>
  </si>
  <si>
    <t>036-8545</t>
    <phoneticPr fontId="3"/>
  </si>
  <si>
    <t>0175-22-2223</t>
  </si>
  <si>
    <t>150
1号90
2号32
3号28</t>
  </si>
  <si>
    <t>0173-34-9835</t>
  </si>
  <si>
    <t>ディスパッチ</t>
  </si>
  <si>
    <t>青森市中央3丁目20-26</t>
  </si>
  <si>
    <t>038-0822</t>
  </si>
  <si>
    <t>0172-75-6355</t>
  </si>
  <si>
    <t>0178-46-2774</t>
  </si>
  <si>
    <t>031-0082</t>
  </si>
  <si>
    <t>江渡学園</t>
  </si>
  <si>
    <t>017-739-6400</t>
  </si>
  <si>
    <t>メイクホーム</t>
  </si>
  <si>
    <t>0172-32-7771</t>
  </si>
  <si>
    <t>0178-28-4002</t>
  </si>
  <si>
    <t>シルバーリハビリテーション協会</t>
  </si>
  <si>
    <t>0172-34-9086</t>
  </si>
  <si>
    <t>弘前市医師会</t>
  </si>
  <si>
    <t>0172-53-6060</t>
  </si>
  <si>
    <t>双仁会</t>
  </si>
  <si>
    <t>千葉学園高等学校看護科</t>
  </si>
  <si>
    <t>0178-43-4321</t>
  </si>
  <si>
    <t>黒石市西ヶ丘65</t>
  </si>
  <si>
    <t>0172-52-4321</t>
  </si>
  <si>
    <t>0172-33-2209</t>
  </si>
  <si>
    <t>0178-24-5127</t>
  </si>
  <si>
    <t>あずま学園</t>
  </si>
  <si>
    <t>165
1号75
2号60
3号30</t>
  </si>
  <si>
    <t>125
1号35
2号51
3号39</t>
  </si>
  <si>
    <t>160
1号60
2号61
3号39</t>
  </si>
  <si>
    <t>144
1号54
2号51
3号39</t>
  </si>
  <si>
    <t>017-752-3004</t>
  </si>
  <si>
    <t>198
一般
0
療養
0
精神
198
結核
0
感染
0</t>
  </si>
  <si>
    <t>644
一般
597
療養
0
精神
41
結核
0
感染
6</t>
  </si>
  <si>
    <t>0172-32-6151</t>
  </si>
  <si>
    <t>036-8503</t>
  </si>
  <si>
    <t>長谷川　みほ</t>
  </si>
  <si>
    <t>青森市大字横内字神田12-1</t>
  </si>
  <si>
    <t>弘前市大字稔町13-1</t>
  </si>
  <si>
    <t>036-8577</t>
  </si>
  <si>
    <t>031-8588</t>
  </si>
  <si>
    <t>１年制</t>
  </si>
  <si>
    <t>青森県八戸市美保野13-384</t>
  </si>
  <si>
    <t>弘前市大字小比内三丁目18-1</t>
  </si>
  <si>
    <t>0172-27-1001</t>
  </si>
  <si>
    <t>弘前城東学園</t>
  </si>
  <si>
    <t>２年制</t>
  </si>
  <si>
    <t>017-728-0131</t>
  </si>
  <si>
    <t>0172-31-7100</t>
  </si>
  <si>
    <t>036-8231</t>
  </si>
  <si>
    <t>八戸市立高等看護学院</t>
  </si>
  <si>
    <t>0178-22-4169</t>
  </si>
  <si>
    <t>五所川原市立高等看護学院</t>
  </si>
  <si>
    <t>0173-34-2715</t>
  </si>
  <si>
    <t>青森市立高等看護学院</t>
  </si>
  <si>
    <t>017-776-7133</t>
  </si>
  <si>
    <t>0176-23-5683</t>
  </si>
  <si>
    <t>017-776-7130</t>
  </si>
  <si>
    <t>0178-43-4946</t>
  </si>
  <si>
    <t>0176-57-1111</t>
  </si>
  <si>
    <t>仁和会</t>
  </si>
  <si>
    <t>0178-61-0606</t>
  </si>
  <si>
    <t>臨研学舎</t>
  </si>
  <si>
    <t>三戸郡五戸町苗代沢3-638</t>
  </si>
  <si>
    <t>言語聴覚士養成校</t>
  </si>
  <si>
    <t>救急救命士養成校</t>
  </si>
  <si>
    <t>管理栄養士養成校</t>
  </si>
  <si>
    <t>栄養士養成校</t>
  </si>
  <si>
    <t>青森県立保健大学</t>
  </si>
  <si>
    <t>青森県立保健大学大学院健康科学研究科健康科学専攻・博士前期課程</t>
  </si>
  <si>
    <t>青森県立保健大学大学院健康科学研究科健康科学専攻・博士後期課程</t>
  </si>
  <si>
    <t>柴田学園大学生活創生学部こども発達学科</t>
    <rPh sb="0" eb="2">
      <t>シバタ</t>
    </rPh>
    <rPh sb="2" eb="4">
      <t>ガクエン</t>
    </rPh>
    <rPh sb="4" eb="6">
      <t>ダイガク</t>
    </rPh>
    <rPh sb="6" eb="8">
      <t>セイカツ</t>
    </rPh>
    <rPh sb="8" eb="10">
      <t>ソウセイ</t>
    </rPh>
    <rPh sb="10" eb="12">
      <t>ガクブ</t>
    </rPh>
    <rPh sb="15" eb="17">
      <t>ハッタツ</t>
    </rPh>
    <rPh sb="17" eb="19">
      <t>ガッカ</t>
    </rPh>
    <phoneticPr fontId="4"/>
  </si>
  <si>
    <t>017-782-4360</t>
    <phoneticPr fontId="3"/>
  </si>
  <si>
    <t>017-739-3441</t>
    <phoneticPr fontId="3"/>
  </si>
  <si>
    <t>青森市篠田二丁目22-8</t>
    <rPh sb="0" eb="3">
      <t>アオモリシ</t>
    </rPh>
    <rPh sb="3" eb="5">
      <t>シノダ</t>
    </rPh>
    <rPh sb="5" eb="8">
      <t>ニチョウメ</t>
    </rPh>
    <phoneticPr fontId="3"/>
  </si>
  <si>
    <t>017-781-0433</t>
    <phoneticPr fontId="3"/>
  </si>
  <si>
    <t>R4.8.1～休止中</t>
    <rPh sb="7" eb="10">
      <t>キュウシチュウ</t>
    </rPh>
    <phoneticPr fontId="3"/>
  </si>
  <si>
    <t>青森市</t>
    <rPh sb="0" eb="3">
      <t>アオモリシ</t>
    </rPh>
    <phoneticPr fontId="3"/>
  </si>
  <si>
    <t>青森市基幹型地域包括支援センター</t>
    <rPh sb="3" eb="5">
      <t>キカン</t>
    </rPh>
    <rPh sb="5" eb="6">
      <t>ガタ</t>
    </rPh>
    <rPh sb="6" eb="8">
      <t>チイキ</t>
    </rPh>
    <rPh sb="8" eb="10">
      <t>ホウカツ</t>
    </rPh>
    <rPh sb="10" eb="12">
      <t>シエン</t>
    </rPh>
    <phoneticPr fontId="4"/>
  </si>
  <si>
    <t>青森市新町1丁目3-7</t>
    <rPh sb="0" eb="3">
      <t>アオモリシ</t>
    </rPh>
    <rPh sb="6" eb="8">
      <t>チョウメ</t>
    </rPh>
    <phoneticPr fontId="3"/>
  </si>
  <si>
    <t>017-734-5206</t>
    <phoneticPr fontId="3"/>
  </si>
  <si>
    <t>公</t>
    <rPh sb="0" eb="1">
      <t>コウ</t>
    </rPh>
    <phoneticPr fontId="3"/>
  </si>
  <si>
    <t>成田　幾未</t>
    <rPh sb="3" eb="4">
      <t>イク</t>
    </rPh>
    <rPh sb="4" eb="5">
      <t>ミ</t>
    </rPh>
    <phoneticPr fontId="7"/>
  </si>
  <si>
    <t>藤元　大輔</t>
    <rPh sb="0" eb="2">
      <t>フジモト</t>
    </rPh>
    <rPh sb="3" eb="5">
      <t>ダイスケ</t>
    </rPh>
    <phoneticPr fontId="7"/>
  </si>
  <si>
    <t>今　一志</t>
    <rPh sb="0" eb="1">
      <t>コン</t>
    </rPh>
    <rPh sb="2" eb="3">
      <t>イチ</t>
    </rPh>
    <rPh sb="3" eb="4">
      <t>ココロザ</t>
    </rPh>
    <phoneticPr fontId="3"/>
  </si>
  <si>
    <t>佐藤　健一</t>
    <rPh sb="0" eb="2">
      <t>サトウ</t>
    </rPh>
    <rPh sb="3" eb="5">
      <t>ケンイチ</t>
    </rPh>
    <phoneticPr fontId="3"/>
  </si>
  <si>
    <t>017-739-6526</t>
    <phoneticPr fontId="3"/>
  </si>
  <si>
    <t>林　秀雄</t>
    <rPh sb="0" eb="1">
      <t>ハヤシ</t>
    </rPh>
    <rPh sb="2" eb="4">
      <t>ヒデオ</t>
    </rPh>
    <phoneticPr fontId="3"/>
  </si>
  <si>
    <t>長谷川　有実</t>
    <rPh sb="0" eb="3">
      <t>ハセガワ</t>
    </rPh>
    <rPh sb="4" eb="5">
      <t>ア</t>
    </rPh>
    <rPh sb="5" eb="6">
      <t>ミ</t>
    </rPh>
    <phoneticPr fontId="3"/>
  </si>
  <si>
    <t>太田　惠理子</t>
    <rPh sb="0" eb="2">
      <t>オオタ</t>
    </rPh>
    <rPh sb="3" eb="4">
      <t>メグミ</t>
    </rPh>
    <rPh sb="4" eb="5">
      <t>リ</t>
    </rPh>
    <rPh sb="5" eb="6">
      <t>コ</t>
    </rPh>
    <phoneticPr fontId="4"/>
  </si>
  <si>
    <t>鈴木　博雅</t>
    <rPh sb="0" eb="2">
      <t>スズキ</t>
    </rPh>
    <rPh sb="3" eb="4">
      <t>ヒロ</t>
    </rPh>
    <rPh sb="4" eb="5">
      <t>ミヤビ</t>
    </rPh>
    <phoneticPr fontId="4"/>
  </si>
  <si>
    <t>佐々木　晃</t>
    <rPh sb="0" eb="3">
      <t>ササキ</t>
    </rPh>
    <rPh sb="4" eb="5">
      <t>アキラ</t>
    </rPh>
    <phoneticPr fontId="4"/>
  </si>
  <si>
    <t>長澤　美喜</t>
    <rPh sb="0" eb="2">
      <t>ナガサワ</t>
    </rPh>
    <rPh sb="3" eb="4">
      <t>ウツク</t>
    </rPh>
    <rPh sb="4" eb="5">
      <t>ヨロコ</t>
    </rPh>
    <phoneticPr fontId="4"/>
  </si>
  <si>
    <t>久保田　亨</t>
    <rPh sb="0" eb="3">
      <t>クボタ</t>
    </rPh>
    <rPh sb="4" eb="5">
      <t>トオル</t>
    </rPh>
    <phoneticPr fontId="4"/>
  </si>
  <si>
    <t>西脇　巽</t>
    <rPh sb="0" eb="2">
      <t>ニシワキ</t>
    </rPh>
    <rPh sb="3" eb="4">
      <t>セン</t>
    </rPh>
    <phoneticPr fontId="3"/>
  </si>
  <si>
    <t>工藤　勝顯</t>
    <rPh sb="0" eb="2">
      <t>クドウ</t>
    </rPh>
    <rPh sb="3" eb="4">
      <t>カツ</t>
    </rPh>
    <phoneticPr fontId="4"/>
  </si>
  <si>
    <t>岸田　耕司</t>
    <rPh sb="0" eb="2">
      <t>キシダ</t>
    </rPh>
    <rPh sb="3" eb="4">
      <t>タガヤス</t>
    </rPh>
    <rPh sb="4" eb="5">
      <t>ツカサ</t>
    </rPh>
    <phoneticPr fontId="4"/>
  </si>
  <si>
    <t>0172-37-9040</t>
    <phoneticPr fontId="3"/>
  </si>
  <si>
    <t>特別養護老人ホーム（29床以下）</t>
    <rPh sb="12" eb="13">
      <t>ショウ</t>
    </rPh>
    <rPh sb="13" eb="15">
      <t>イカ</t>
    </rPh>
    <phoneticPr fontId="3"/>
  </si>
  <si>
    <t>特別養護老人ホーム　サンタハウス弘前</t>
    <rPh sb="0" eb="6">
      <t>トクベツヨウゴロウジン</t>
    </rPh>
    <rPh sb="16" eb="18">
      <t>ヒロサキ</t>
    </rPh>
    <phoneticPr fontId="3"/>
  </si>
  <si>
    <t>0172-99-1122</t>
    <phoneticPr fontId="3"/>
  </si>
  <si>
    <t>036-8311</t>
    <phoneticPr fontId="3"/>
  </si>
  <si>
    <t>福法</t>
    <rPh sb="0" eb="1">
      <t>フク</t>
    </rPh>
    <rPh sb="1" eb="2">
      <t>ホウ</t>
    </rPh>
    <phoneticPr fontId="3"/>
  </si>
  <si>
    <t>短期入所10</t>
    <rPh sb="0" eb="2">
      <t>タンキ</t>
    </rPh>
    <rPh sb="2" eb="4">
      <t>ニュウショ</t>
    </rPh>
    <phoneticPr fontId="3"/>
  </si>
  <si>
    <t>朝陽老人福祉センター</t>
    <rPh sb="0" eb="2">
      <t>アサヒ</t>
    </rPh>
    <rPh sb="2" eb="4">
      <t>ロウジン</t>
    </rPh>
    <rPh sb="4" eb="6">
      <t>フクシ</t>
    </rPh>
    <phoneticPr fontId="3"/>
  </si>
  <si>
    <t>弘前市大字茂森町124-2</t>
    <rPh sb="0" eb="3">
      <t>ヒロサキシ</t>
    </rPh>
    <rPh sb="3" eb="5">
      <t>オオアザ</t>
    </rPh>
    <rPh sb="5" eb="7">
      <t>シゲモリ</t>
    </rPh>
    <rPh sb="7" eb="8">
      <t>マチ</t>
    </rPh>
    <phoneticPr fontId="3"/>
  </si>
  <si>
    <t>0172-36-8668</t>
    <phoneticPr fontId="3"/>
  </si>
  <si>
    <t>036-8217</t>
    <phoneticPr fontId="3"/>
  </si>
  <si>
    <t>公</t>
    <phoneticPr fontId="3"/>
  </si>
  <si>
    <t>一戸　榮司</t>
    <rPh sb="0" eb="2">
      <t>イチノヘ</t>
    </rPh>
    <rPh sb="3" eb="4">
      <t>エイ</t>
    </rPh>
    <rPh sb="4" eb="5">
      <t>ツカサ</t>
    </rPh>
    <phoneticPr fontId="3"/>
  </si>
  <si>
    <t>工藤　ゆり子</t>
    <rPh sb="0" eb="2">
      <t>クドウ</t>
    </rPh>
    <rPh sb="5" eb="6">
      <t>コ</t>
    </rPh>
    <phoneticPr fontId="3"/>
  </si>
  <si>
    <t>鍛　和樹</t>
    <rPh sb="0" eb="1">
      <t>キタ</t>
    </rPh>
    <rPh sb="2" eb="4">
      <t>カズキ</t>
    </rPh>
    <phoneticPr fontId="3"/>
  </si>
  <si>
    <t>八戸市根城七丁目3-8</t>
    <rPh sb="5" eb="7">
      <t>ナナチョウ</t>
    </rPh>
    <rPh sb="7" eb="8">
      <t>メ</t>
    </rPh>
    <phoneticPr fontId="3"/>
  </si>
  <si>
    <t>八戸市大字尻内町字鴨ヶ池13-3</t>
    <phoneticPr fontId="3"/>
  </si>
  <si>
    <t>市川・根岸地区　高齢者支援センターミライフル</t>
    <rPh sb="0" eb="2">
      <t>イチカワ</t>
    </rPh>
    <rPh sb="3" eb="4">
      <t>ネ</t>
    </rPh>
    <rPh sb="4" eb="5">
      <t>キシ</t>
    </rPh>
    <rPh sb="5" eb="7">
      <t>チク</t>
    </rPh>
    <rPh sb="8" eb="11">
      <t>コウレイシャ</t>
    </rPh>
    <rPh sb="11" eb="13">
      <t>シエン</t>
    </rPh>
    <phoneticPr fontId="3"/>
  </si>
  <si>
    <t>八戸市日計四丁目8-47オフィースアルタ101</t>
    <rPh sb="0" eb="3">
      <t>ハチノヘシ</t>
    </rPh>
    <rPh sb="3" eb="4">
      <t>ニチ</t>
    </rPh>
    <rPh sb="4" eb="5">
      <t>ハカ</t>
    </rPh>
    <rPh sb="5" eb="8">
      <t>ヨンチョウメ</t>
    </rPh>
    <phoneticPr fontId="3"/>
  </si>
  <si>
    <t>0178-38-7465</t>
    <phoneticPr fontId="3"/>
  </si>
  <si>
    <t>039-1169</t>
    <phoneticPr fontId="3"/>
  </si>
  <si>
    <t>031-0075</t>
    <phoneticPr fontId="3"/>
  </si>
  <si>
    <t>是川・中居林地区　高齢者支援センターミライフル</t>
    <rPh sb="0" eb="1">
      <t>コレ</t>
    </rPh>
    <rPh sb="1" eb="2">
      <t>カワ</t>
    </rPh>
    <rPh sb="3" eb="5">
      <t>ナカイ</t>
    </rPh>
    <rPh sb="5" eb="6">
      <t>ハヤシ</t>
    </rPh>
    <rPh sb="6" eb="8">
      <t>チク</t>
    </rPh>
    <rPh sb="9" eb="12">
      <t>コウレイシャ</t>
    </rPh>
    <rPh sb="12" eb="14">
      <t>シエン</t>
    </rPh>
    <phoneticPr fontId="3"/>
  </si>
  <si>
    <t>八戸市中居林字道合25-4</t>
    <rPh sb="0" eb="3">
      <t>ハチノヘシ</t>
    </rPh>
    <rPh sb="3" eb="6">
      <t>ナカイバヤシ</t>
    </rPh>
    <rPh sb="6" eb="7">
      <t>アザ</t>
    </rPh>
    <rPh sb="7" eb="8">
      <t>ミチ</t>
    </rPh>
    <rPh sb="8" eb="9">
      <t>ア</t>
    </rPh>
    <phoneticPr fontId="3"/>
  </si>
  <si>
    <t>0178-70-5802</t>
    <phoneticPr fontId="3"/>
  </si>
  <si>
    <t>031-0088</t>
    <phoneticPr fontId="3"/>
  </si>
  <si>
    <t>0178-32-0316</t>
    <phoneticPr fontId="3"/>
  </si>
  <si>
    <t>八戸市大字岩泉町7</t>
    <rPh sb="0" eb="3">
      <t>ハチノヘシ</t>
    </rPh>
    <rPh sb="3" eb="5">
      <t>オオアザ</t>
    </rPh>
    <rPh sb="5" eb="7">
      <t>イワイズミ</t>
    </rPh>
    <rPh sb="7" eb="8">
      <t>マチ</t>
    </rPh>
    <phoneticPr fontId="3"/>
  </si>
  <si>
    <t>大館・東地区　高齢者支援センターみやぎ</t>
    <rPh sb="0" eb="2">
      <t>オオダテ</t>
    </rPh>
    <rPh sb="3" eb="4">
      <t>ヒガシ</t>
    </rPh>
    <rPh sb="4" eb="6">
      <t>チク</t>
    </rPh>
    <rPh sb="7" eb="10">
      <t>コウレイシャ</t>
    </rPh>
    <rPh sb="10" eb="12">
      <t>シエン</t>
    </rPh>
    <phoneticPr fontId="3"/>
  </si>
  <si>
    <t>南郷地区高齢者支援センターなんごう</t>
    <rPh sb="0" eb="2">
      <t>ナンゴウ</t>
    </rPh>
    <rPh sb="2" eb="4">
      <t>チク</t>
    </rPh>
    <rPh sb="4" eb="7">
      <t>コウレイシャ</t>
    </rPh>
    <rPh sb="7" eb="9">
      <t>シエン</t>
    </rPh>
    <phoneticPr fontId="3"/>
  </si>
  <si>
    <t>0178-70-5102</t>
    <phoneticPr fontId="3"/>
  </si>
  <si>
    <t>みちのく記念病院介護医療院</t>
    <rPh sb="4" eb="6">
      <t>キネン</t>
    </rPh>
    <rPh sb="6" eb="8">
      <t>ビョウイン</t>
    </rPh>
    <rPh sb="8" eb="10">
      <t>カイゴ</t>
    </rPh>
    <rPh sb="10" eb="12">
      <t>イリョウ</t>
    </rPh>
    <rPh sb="12" eb="13">
      <t>イン</t>
    </rPh>
    <phoneticPr fontId="3"/>
  </si>
  <si>
    <t>八戸市小中野四丁目1-60</t>
    <rPh sb="0" eb="3">
      <t>ハチノヘシ</t>
    </rPh>
    <rPh sb="3" eb="6">
      <t>コナカノ</t>
    </rPh>
    <rPh sb="6" eb="9">
      <t>ヨンチョウメ</t>
    </rPh>
    <phoneticPr fontId="3"/>
  </si>
  <si>
    <t>0178-22-3999</t>
    <phoneticPr fontId="3"/>
  </si>
  <si>
    <t>031-0802</t>
    <phoneticPr fontId="3"/>
  </si>
  <si>
    <t>医法</t>
    <phoneticPr fontId="3"/>
  </si>
  <si>
    <t>田中　圭</t>
    <rPh sb="0" eb="2">
      <t>タナカ</t>
    </rPh>
    <rPh sb="3" eb="4">
      <t>ケイ</t>
    </rPh>
    <phoneticPr fontId="4"/>
  </si>
  <si>
    <t>小瀬川　徳</t>
    <rPh sb="0" eb="3">
      <t>コセガワ</t>
    </rPh>
    <rPh sb="4" eb="5">
      <t>トク</t>
    </rPh>
    <phoneticPr fontId="4"/>
  </si>
  <si>
    <t>髙橋　隆悦</t>
    <rPh sb="0" eb="2">
      <t>タカハシ</t>
    </rPh>
    <rPh sb="3" eb="4">
      <t>タカシ</t>
    </rPh>
    <rPh sb="4" eb="5">
      <t>エツ</t>
    </rPh>
    <phoneticPr fontId="3"/>
  </si>
  <si>
    <t>荒川　三千竹</t>
    <rPh sb="0" eb="2">
      <t>アラカワ</t>
    </rPh>
    <rPh sb="3" eb="5">
      <t>サンゼン</t>
    </rPh>
    <rPh sb="5" eb="6">
      <t>タケ</t>
    </rPh>
    <phoneticPr fontId="3"/>
  </si>
  <si>
    <t>松本　啓吾</t>
    <rPh sb="0" eb="2">
      <t>マツモト</t>
    </rPh>
    <rPh sb="3" eb="5">
      <t>ケイゴ</t>
    </rPh>
    <phoneticPr fontId="4"/>
  </si>
  <si>
    <t>佐々木　順子</t>
    <rPh sb="0" eb="3">
      <t>ササキ</t>
    </rPh>
    <rPh sb="4" eb="6">
      <t>ジュンコ</t>
    </rPh>
    <phoneticPr fontId="3"/>
  </si>
  <si>
    <t>うめたこども園</t>
    <rPh sb="6" eb="7">
      <t>エン</t>
    </rPh>
    <phoneticPr fontId="3"/>
  </si>
  <si>
    <t>五所川原市金木町菅原369-1</t>
    <rPh sb="0" eb="5">
      <t>ゴショガワラシ</t>
    </rPh>
    <rPh sb="5" eb="8">
      <t>カナギマチ</t>
    </rPh>
    <rPh sb="8" eb="10">
      <t>スガワラ</t>
    </rPh>
    <phoneticPr fontId="3"/>
  </si>
  <si>
    <t>0173-23-3445</t>
    <phoneticPr fontId="3"/>
  </si>
  <si>
    <t>037-0202</t>
    <phoneticPr fontId="3"/>
  </si>
  <si>
    <t>澤田　学</t>
    <rPh sb="0" eb="2">
      <t>サワダ</t>
    </rPh>
    <rPh sb="3" eb="4">
      <t>マナ</t>
    </rPh>
    <phoneticPr fontId="3"/>
  </si>
  <si>
    <t>乗田　孝一</t>
    <rPh sb="0" eb="2">
      <t>ノリダ</t>
    </rPh>
    <rPh sb="3" eb="5">
      <t>コウイチ</t>
    </rPh>
    <phoneticPr fontId="4"/>
  </si>
  <si>
    <t>大澤　公至</t>
    <rPh sb="1" eb="2">
      <t>サワ</t>
    </rPh>
    <rPh sb="3" eb="4">
      <t>コウ</t>
    </rPh>
    <rPh sb="4" eb="5">
      <t>イタル</t>
    </rPh>
    <phoneticPr fontId="3"/>
  </si>
  <si>
    <t>澁谷　省吾</t>
    <rPh sb="0" eb="2">
      <t>シブヤ</t>
    </rPh>
    <rPh sb="3" eb="5">
      <t>ショウゴ</t>
    </rPh>
    <phoneticPr fontId="4"/>
  </si>
  <si>
    <t>澁谷　省吾</t>
    <rPh sb="0" eb="2">
      <t>シブヤ</t>
    </rPh>
    <phoneticPr fontId="3"/>
  </si>
  <si>
    <t>五所川原市字幾世森218番地6</t>
    <rPh sb="0" eb="5">
      <t>ゴショガワラシ</t>
    </rPh>
    <rPh sb="5" eb="6">
      <t>アザ</t>
    </rPh>
    <rPh sb="6" eb="8">
      <t>イクヨ</t>
    </rPh>
    <rPh sb="8" eb="9">
      <t>モリ</t>
    </rPh>
    <rPh sb="12" eb="14">
      <t>バンチ</t>
    </rPh>
    <phoneticPr fontId="3"/>
  </si>
  <si>
    <t>037-0065</t>
    <phoneticPr fontId="3"/>
  </si>
  <si>
    <t>十和田市東二番町9-33</t>
    <phoneticPr fontId="3"/>
  </si>
  <si>
    <t>034-0017</t>
    <phoneticPr fontId="3"/>
  </si>
  <si>
    <t>福士　順一</t>
    <rPh sb="0" eb="2">
      <t>フクシ</t>
    </rPh>
    <rPh sb="3" eb="5">
      <t>ジュンイチ</t>
    </rPh>
    <phoneticPr fontId="3"/>
  </si>
  <si>
    <t>堰野端　誠</t>
    <phoneticPr fontId="3"/>
  </si>
  <si>
    <t>大塚　勤光</t>
    <phoneticPr fontId="4"/>
  </si>
  <si>
    <t>中村　貞幸</t>
    <rPh sb="0" eb="2">
      <t>ナカムラ</t>
    </rPh>
    <rPh sb="3" eb="4">
      <t>サダ</t>
    </rPh>
    <rPh sb="4" eb="5">
      <t>シアワ</t>
    </rPh>
    <phoneticPr fontId="4"/>
  </si>
  <si>
    <t>平川市柏木町藤山16-1
平川市役所第２庁舎内</t>
    <rPh sb="13" eb="16">
      <t>ヒラカワシ</t>
    </rPh>
    <rPh sb="16" eb="18">
      <t>ヤクショ</t>
    </rPh>
    <rPh sb="18" eb="19">
      <t>ダイ</t>
    </rPh>
    <rPh sb="20" eb="22">
      <t>チョウシャ</t>
    </rPh>
    <rPh sb="22" eb="23">
      <t>ナイ</t>
    </rPh>
    <phoneticPr fontId="3"/>
  </si>
  <si>
    <t>11/2まで文化センター</t>
    <rPh sb="6" eb="8">
      <t>ブンカ</t>
    </rPh>
    <phoneticPr fontId="3"/>
  </si>
  <si>
    <t>花田　直之</t>
    <rPh sb="3" eb="5">
      <t>ナオユキ</t>
    </rPh>
    <phoneticPr fontId="4"/>
  </si>
  <si>
    <t>平川市柏木町藤山25-6</t>
    <rPh sb="0" eb="3">
      <t>ヒラカワシ</t>
    </rPh>
    <rPh sb="3" eb="5">
      <t>カシワギ</t>
    </rPh>
    <rPh sb="5" eb="6">
      <t>マチ</t>
    </rPh>
    <rPh sb="6" eb="8">
      <t>フジヤマ</t>
    </rPh>
    <phoneticPr fontId="4"/>
  </si>
  <si>
    <t>0172-88-7639</t>
    <phoneticPr fontId="3"/>
  </si>
  <si>
    <t>平川市柏木町藤山25-6</t>
    <rPh sb="0" eb="2">
      <t>ヒラカワ</t>
    </rPh>
    <rPh sb="2" eb="3">
      <t>シ</t>
    </rPh>
    <rPh sb="3" eb="5">
      <t>カシワギ</t>
    </rPh>
    <rPh sb="5" eb="6">
      <t>マチ</t>
    </rPh>
    <rPh sb="6" eb="8">
      <t>フジヤマ</t>
    </rPh>
    <phoneticPr fontId="7"/>
  </si>
  <si>
    <t>認可保育所みなみ保育園</t>
    <rPh sb="0" eb="2">
      <t>ニンカ</t>
    </rPh>
    <rPh sb="2" eb="4">
      <t>ホイク</t>
    </rPh>
    <rPh sb="4" eb="5">
      <t>ショ</t>
    </rPh>
    <rPh sb="8" eb="11">
      <t>ホイクエン</t>
    </rPh>
    <phoneticPr fontId="4"/>
  </si>
  <si>
    <t>保育所型認定こども園たていし愛児園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4" eb="15">
      <t>アイ</t>
    </rPh>
    <rPh sb="15" eb="16">
      <t>ジ</t>
    </rPh>
    <rPh sb="16" eb="17">
      <t>エン</t>
    </rPh>
    <phoneticPr fontId="4"/>
  </si>
  <si>
    <t>保育所型認定こども園つくしの森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4" eb="15">
      <t>モリ</t>
    </rPh>
    <phoneticPr fontId="3"/>
  </si>
  <si>
    <t>小野　信吾</t>
    <rPh sb="0" eb="2">
      <t>オノ</t>
    </rPh>
    <rPh sb="3" eb="5">
      <t>シンゴ</t>
    </rPh>
    <phoneticPr fontId="3"/>
  </si>
  <si>
    <t>成田　和歌子</t>
    <phoneticPr fontId="3"/>
  </si>
  <si>
    <t>成田　明彦</t>
    <phoneticPr fontId="3"/>
  </si>
  <si>
    <t>山内　敏</t>
    <phoneticPr fontId="3"/>
  </si>
  <si>
    <t>松坂　千亜紀</t>
    <phoneticPr fontId="3"/>
  </si>
  <si>
    <t>北津軽郡板柳町大字横沢字富永23-1</t>
    <phoneticPr fontId="3"/>
  </si>
  <si>
    <t>038-3644</t>
    <phoneticPr fontId="3"/>
  </si>
  <si>
    <t>中島　道子</t>
    <phoneticPr fontId="4"/>
  </si>
  <si>
    <t>（直）
0176-68-2249
（代）
0176-68-3500</t>
    <phoneticPr fontId="4"/>
  </si>
  <si>
    <t>上北郡東北町字往来ノ下34</t>
    <rPh sb="0" eb="3">
      <t>カミキタグン</t>
    </rPh>
    <rPh sb="3" eb="5">
      <t>トウホク</t>
    </rPh>
    <rPh sb="5" eb="6">
      <t>マチ</t>
    </rPh>
    <phoneticPr fontId="3"/>
  </si>
  <si>
    <t>上北郡東北町字ほとけ沢5-160</t>
    <rPh sb="0" eb="3">
      <t>カミキタグン</t>
    </rPh>
    <rPh sb="3" eb="5">
      <t>トウホク</t>
    </rPh>
    <rPh sb="5" eb="6">
      <t>マチ</t>
    </rPh>
    <phoneticPr fontId="3"/>
  </si>
  <si>
    <t>上北郡東北町大字大浦字境ノ沢127</t>
    <rPh sb="3" eb="5">
      <t>トウホク</t>
    </rPh>
    <rPh sb="6" eb="8">
      <t>オオアザ</t>
    </rPh>
    <rPh sb="8" eb="10">
      <t>オオウラ</t>
    </rPh>
    <rPh sb="10" eb="11">
      <t>アザ</t>
    </rPh>
    <rPh sb="11" eb="12">
      <t>サカイ</t>
    </rPh>
    <rPh sb="13" eb="14">
      <t>サワ</t>
    </rPh>
    <phoneticPr fontId="4"/>
  </si>
  <si>
    <t>上北郡東北町大字大浦字井尻298-22</t>
    <rPh sb="6" eb="8">
      <t>オオアザ</t>
    </rPh>
    <phoneticPr fontId="3"/>
  </si>
  <si>
    <t>上北郡東北町大字上野字堤向35</t>
    <phoneticPr fontId="3"/>
  </si>
  <si>
    <t>上北郡東北町字往来ノ下34</t>
    <phoneticPr fontId="3"/>
  </si>
  <si>
    <t>上北郡東北町字ほとけ沢5-160</t>
    <phoneticPr fontId="3"/>
  </si>
  <si>
    <t>森川　選子</t>
    <rPh sb="0" eb="2">
      <t>モリカワ</t>
    </rPh>
    <rPh sb="3" eb="4">
      <t>エラ</t>
    </rPh>
    <rPh sb="4" eb="5">
      <t>コ</t>
    </rPh>
    <phoneticPr fontId="4"/>
  </si>
  <si>
    <t>上北郡六ヶ所村大字倉内字笹崎289-3</t>
    <phoneticPr fontId="3"/>
  </si>
  <si>
    <t>039-3215</t>
    <phoneticPr fontId="3"/>
  </si>
  <si>
    <t>佐々木　竹男</t>
    <rPh sb="0" eb="3">
      <t>ササキ</t>
    </rPh>
    <rPh sb="4" eb="5">
      <t>タケ</t>
    </rPh>
    <rPh sb="5" eb="6">
      <t>オトコ</t>
    </rPh>
    <phoneticPr fontId="4"/>
  </si>
  <si>
    <t>熊野　博文</t>
    <rPh sb="3" eb="5">
      <t>ヒロブミ</t>
    </rPh>
    <phoneticPr fontId="3"/>
  </si>
  <si>
    <t>石澤　旭</t>
    <rPh sb="1" eb="2">
      <t>サワ</t>
    </rPh>
    <rPh sb="3" eb="4">
      <t>アサヒ</t>
    </rPh>
    <phoneticPr fontId="4"/>
  </si>
  <si>
    <t>0178-60-7100</t>
    <phoneticPr fontId="4"/>
  </si>
  <si>
    <t>石田　哲平</t>
    <rPh sb="0" eb="2">
      <t>イシダ</t>
    </rPh>
    <rPh sb="3" eb="5">
      <t>テッペイ</t>
    </rPh>
    <phoneticPr fontId="3"/>
  </si>
  <si>
    <t>高杉　金之助</t>
    <phoneticPr fontId="4"/>
  </si>
  <si>
    <t>中津軽郡西目屋村田代字神田57</t>
    <phoneticPr fontId="3"/>
  </si>
  <si>
    <t>無料低額宿泊所　暮らしサポートセンター・三沢</t>
    <rPh sb="0" eb="2">
      <t>ムリョウ</t>
    </rPh>
    <rPh sb="2" eb="4">
      <t>テイガク</t>
    </rPh>
    <rPh sb="4" eb="7">
      <t>シュクハクジョ</t>
    </rPh>
    <rPh sb="8" eb="9">
      <t>ク</t>
    </rPh>
    <rPh sb="20" eb="22">
      <t>ミサワ</t>
    </rPh>
    <phoneticPr fontId="3"/>
  </si>
  <si>
    <t>三沢市東町四丁目4-7</t>
    <rPh sb="0" eb="3">
      <t>ミサワシ</t>
    </rPh>
    <rPh sb="3" eb="5">
      <t>ヒガシチョウ</t>
    </rPh>
    <rPh sb="5" eb="6">
      <t>ヨン</t>
    </rPh>
    <rPh sb="6" eb="8">
      <t>チョウメ</t>
    </rPh>
    <phoneticPr fontId="3"/>
  </si>
  <si>
    <t>0176-51-0585</t>
  </si>
  <si>
    <t>小堀　宏康</t>
    <rPh sb="0" eb="2">
      <t>コボリ</t>
    </rPh>
    <rPh sb="3" eb="4">
      <t>ヒロ</t>
    </rPh>
    <rPh sb="4" eb="5">
      <t>ヤスシ</t>
    </rPh>
    <phoneticPr fontId="3"/>
  </si>
  <si>
    <t>内 精 脳神内 呼内 小 外 整 脳外 皮 ひ 眼 耳 ﾘﾊ 放 歯口 麻</t>
    <rPh sb="4" eb="5">
      <t>ノウ</t>
    </rPh>
    <rPh sb="9" eb="10">
      <t>ナイ</t>
    </rPh>
    <rPh sb="17" eb="18">
      <t>ノウ</t>
    </rPh>
    <rPh sb="18" eb="19">
      <t>ゲ</t>
    </rPh>
    <rPh sb="31" eb="32">
      <t>ホウ</t>
    </rPh>
    <rPh sb="36" eb="37">
      <t>マ</t>
    </rPh>
    <phoneticPr fontId="3"/>
  </si>
  <si>
    <t>内 外 小 整 リハ　</t>
    <phoneticPr fontId="3"/>
  </si>
  <si>
    <t>袴田　健一</t>
    <rPh sb="0" eb="2">
      <t>ハカマダ</t>
    </rPh>
    <rPh sb="3" eb="5">
      <t>ケンイチ</t>
    </rPh>
    <phoneticPr fontId="3"/>
  </si>
  <si>
    <t>竹内　一仁</t>
    <rPh sb="0" eb="2">
      <t>タケウチ</t>
    </rPh>
    <rPh sb="3" eb="4">
      <t>イチ</t>
    </rPh>
    <rPh sb="4" eb="5">
      <t>ヒトシ</t>
    </rPh>
    <phoneticPr fontId="3"/>
  </si>
  <si>
    <t>対本　宗訓</t>
    <rPh sb="0" eb="1">
      <t>タイ</t>
    </rPh>
    <rPh sb="1" eb="2">
      <t>モト</t>
    </rPh>
    <rPh sb="3" eb="4">
      <t>ムネ</t>
    </rPh>
    <rPh sb="4" eb="5">
      <t>クン</t>
    </rPh>
    <phoneticPr fontId="3"/>
  </si>
  <si>
    <t>救急病院指定  内 呼内 糖脂 代内 老内 漢内</t>
    <rPh sb="13" eb="14">
      <t>トウ</t>
    </rPh>
    <rPh sb="14" eb="15">
      <t>アブラ</t>
    </rPh>
    <rPh sb="16" eb="17">
      <t>ダイ</t>
    </rPh>
    <rPh sb="17" eb="18">
      <t>ウチ</t>
    </rPh>
    <rPh sb="19" eb="20">
      <t>ロウ</t>
    </rPh>
    <rPh sb="20" eb="21">
      <t>ナイ</t>
    </rPh>
    <rPh sb="22" eb="23">
      <t>カン</t>
    </rPh>
    <rPh sb="23" eb="24">
      <t>ナイ</t>
    </rPh>
    <phoneticPr fontId="3"/>
  </si>
  <si>
    <t>水野　豊</t>
    <rPh sb="0" eb="2">
      <t>ミズノ</t>
    </rPh>
    <rPh sb="3" eb="4">
      <t>ユタカ</t>
    </rPh>
    <phoneticPr fontId="3"/>
  </si>
  <si>
    <t>救急病院指定  精 神内 ﾘｳ 呼内 消内 循内 糖代　血内　小 外 整 脳外 呼外 心血外 皮 泌 産婦 眼 耳 ﾘﾊ 放 歯 歯外 麻　病診　　形成　腎内 膠内</t>
    <rPh sb="74" eb="75">
      <t>ケイ</t>
    </rPh>
    <rPh sb="75" eb="76">
      <t>セイ</t>
    </rPh>
    <rPh sb="77" eb="78">
      <t>ジン</t>
    </rPh>
    <rPh sb="78" eb="79">
      <t>ナイ</t>
    </rPh>
    <phoneticPr fontId="3"/>
  </si>
  <si>
    <t>武者　晃永</t>
    <rPh sb="0" eb="2">
      <t>ムシャ</t>
    </rPh>
    <rPh sb="3" eb="4">
      <t>アキラ</t>
    </rPh>
    <rPh sb="4" eb="5">
      <t>ナガ</t>
    </rPh>
    <phoneticPr fontId="3"/>
  </si>
  <si>
    <t>(医)弘仁会於本病院</t>
    <rPh sb="3" eb="4">
      <t>ヒロ</t>
    </rPh>
    <rPh sb="4" eb="5">
      <t>ヒトシ</t>
    </rPh>
    <rPh sb="5" eb="6">
      <t>カイ</t>
    </rPh>
    <rPh sb="6" eb="7">
      <t>オ</t>
    </rPh>
    <rPh sb="7" eb="8">
      <t>モト</t>
    </rPh>
    <rPh sb="8" eb="10">
      <t>ビョウイン</t>
    </rPh>
    <phoneticPr fontId="3"/>
  </si>
  <si>
    <t>内 神 整 歯 ﾘﾊ</t>
    <phoneticPr fontId="3"/>
  </si>
  <si>
    <t xml:space="preserve">救急病院指定  内 呼内 消内  外　リハ　整　肛外　肛 </t>
    <rPh sb="11" eb="12">
      <t>ナイ</t>
    </rPh>
    <rPh sb="14" eb="15">
      <t>ナイ</t>
    </rPh>
    <rPh sb="22" eb="23">
      <t>ヒトシ</t>
    </rPh>
    <rPh sb="24" eb="25">
      <t>コウ</t>
    </rPh>
    <rPh sb="25" eb="26">
      <t>ガイ</t>
    </rPh>
    <rPh sb="27" eb="28">
      <t>コウ</t>
    </rPh>
    <phoneticPr fontId="3"/>
  </si>
  <si>
    <t>内科種市病院</t>
    <rPh sb="0" eb="2">
      <t>ナイカ</t>
    </rPh>
    <rPh sb="2" eb="4">
      <t>タネイチ</t>
    </rPh>
    <rPh sb="4" eb="6">
      <t>ビョウイン</t>
    </rPh>
    <phoneticPr fontId="3"/>
  </si>
  <si>
    <t>澤村　大輔</t>
    <rPh sb="0" eb="2">
      <t>サワムラ</t>
    </rPh>
    <rPh sb="3" eb="5">
      <t>ダイスケ</t>
    </rPh>
    <phoneticPr fontId="4"/>
  </si>
  <si>
    <t>内 循内 呼内</t>
    <rPh sb="2" eb="4">
      <t>ジュンナイ</t>
    </rPh>
    <rPh sb="5" eb="7">
      <t>コナイ</t>
    </rPh>
    <phoneticPr fontId="3"/>
  </si>
  <si>
    <t>山崎　総一郎</t>
    <rPh sb="0" eb="2">
      <t>ヤマザキ</t>
    </rPh>
    <rPh sb="3" eb="6">
      <t>ソウイチロウ</t>
    </rPh>
    <phoneticPr fontId="3"/>
  </si>
  <si>
    <t>松浦　修</t>
    <rPh sb="0" eb="2">
      <t>マツウラ</t>
    </rPh>
    <rPh sb="3" eb="4">
      <t>シュウ</t>
    </rPh>
    <phoneticPr fontId="3"/>
  </si>
  <si>
    <t>高橋　秀親</t>
    <rPh sb="3" eb="4">
      <t>ヒデ</t>
    </rPh>
    <rPh sb="4" eb="5">
      <t>オヤ</t>
    </rPh>
    <phoneticPr fontId="3"/>
  </si>
  <si>
    <t>017-728-0131</t>
    <phoneticPr fontId="3"/>
  </si>
  <si>
    <t>弘前市</t>
    <rPh sb="0" eb="2">
      <t>ヒロサキ</t>
    </rPh>
    <rPh sb="2" eb="3">
      <t>シ</t>
    </rPh>
    <phoneticPr fontId="3"/>
  </si>
  <si>
    <t>弘前市大字大川字中桜川18-10</t>
    <rPh sb="0" eb="3">
      <t>ヒロサキシ</t>
    </rPh>
    <rPh sb="3" eb="5">
      <t>オオアザ</t>
    </rPh>
    <rPh sb="5" eb="7">
      <t>オオカワ</t>
    </rPh>
    <rPh sb="7" eb="8">
      <t>アザ</t>
    </rPh>
    <rPh sb="8" eb="9">
      <t>ナカ</t>
    </rPh>
    <rPh sb="9" eb="11">
      <t>サクラガワ</t>
    </rPh>
    <phoneticPr fontId="3"/>
  </si>
  <si>
    <t>弘前医療福祉大学短期大学部別科介護福祉科</t>
    <phoneticPr fontId="4"/>
  </si>
  <si>
    <t>0178-25-2711</t>
    <phoneticPr fontId="3"/>
  </si>
  <si>
    <t>鳴海　春輝</t>
    <rPh sb="0" eb="2">
      <t>ナルミ</t>
    </rPh>
    <rPh sb="3" eb="4">
      <t>ハル</t>
    </rPh>
    <rPh sb="4" eb="5">
      <t>カガヤ</t>
    </rPh>
    <phoneticPr fontId="4"/>
  </si>
  <si>
    <t>青森市大字横内字神田12</t>
    <rPh sb="0" eb="3">
      <t>アオモリシ</t>
    </rPh>
    <rPh sb="3" eb="5">
      <t>オオアザ</t>
    </rPh>
    <rPh sb="5" eb="7">
      <t>ヨコウチ</t>
    </rPh>
    <rPh sb="7" eb="8">
      <t>アザ</t>
    </rPh>
    <rPh sb="8" eb="10">
      <t>カンダ</t>
    </rPh>
    <phoneticPr fontId="4"/>
  </si>
  <si>
    <t>石田　憲久</t>
    <rPh sb="0" eb="2">
      <t>イシダ</t>
    </rPh>
    <phoneticPr fontId="3"/>
  </si>
  <si>
    <t>北津軽郡鶴田町大字山道字小泉270</t>
    <rPh sb="7" eb="9">
      <t>オオアザ</t>
    </rPh>
    <rPh sb="9" eb="11">
      <t>ヤマミチ</t>
    </rPh>
    <rPh sb="11" eb="12">
      <t>アザ</t>
    </rPh>
    <rPh sb="12" eb="14">
      <t>コイズミ</t>
    </rPh>
    <phoneticPr fontId="4"/>
  </si>
  <si>
    <t>038-3515</t>
    <phoneticPr fontId="3"/>
  </si>
  <si>
    <t>うち地域小規模12</t>
    <rPh sb="2" eb="4">
      <t>チイキ</t>
    </rPh>
    <rPh sb="4" eb="7">
      <t>ショウキボ</t>
    </rPh>
    <phoneticPr fontId="3"/>
  </si>
  <si>
    <t>017-726-8111</t>
    <phoneticPr fontId="3"/>
  </si>
  <si>
    <t>幼保連携型認定こども園みどり幼稚園</t>
    <rPh sb="0" eb="2">
      <t>ヨウホ</t>
    </rPh>
    <rPh sb="2" eb="5">
      <t>レンケイガタ</t>
    </rPh>
    <rPh sb="5" eb="7">
      <t>ニンテイ</t>
    </rPh>
    <rPh sb="10" eb="11">
      <t>エン</t>
    </rPh>
    <rPh sb="14" eb="17">
      <t>ヨウチエン</t>
    </rPh>
    <phoneticPr fontId="3"/>
  </si>
  <si>
    <t>弘前市新寺町156-4</t>
    <rPh sb="0" eb="3">
      <t>ヒロサキシ</t>
    </rPh>
    <rPh sb="3" eb="6">
      <t>シンテラマチ</t>
    </rPh>
    <phoneticPr fontId="3"/>
  </si>
  <si>
    <t>（鶴田町）</t>
    <rPh sb="1" eb="3">
      <t>ツルタ</t>
    </rPh>
    <rPh sb="3" eb="4">
      <t>マチ</t>
    </rPh>
    <phoneticPr fontId="3"/>
  </si>
  <si>
    <t>認定こども園生きがい十和田</t>
    <rPh sb="0" eb="2">
      <t>ニンテイ</t>
    </rPh>
    <rPh sb="5" eb="6">
      <t>エン</t>
    </rPh>
    <rPh sb="6" eb="7">
      <t>イ</t>
    </rPh>
    <rPh sb="10" eb="13">
      <t>トワダ</t>
    </rPh>
    <phoneticPr fontId="3"/>
  </si>
  <si>
    <t>十和田市大字三本木字一本木沢48-2</t>
    <rPh sb="4" eb="6">
      <t>オオアザ</t>
    </rPh>
    <rPh sb="9" eb="10">
      <t>アザ</t>
    </rPh>
    <phoneticPr fontId="3"/>
  </si>
  <si>
    <t>0176-51-0019</t>
  </si>
  <si>
    <t>工藤　直之</t>
    <rPh sb="0" eb="2">
      <t>クドウ</t>
    </rPh>
    <rPh sb="3" eb="5">
      <t>ナオユキ</t>
    </rPh>
    <phoneticPr fontId="3"/>
  </si>
  <si>
    <t>鍵谷　昭文</t>
    <rPh sb="0" eb="2">
      <t>カギタニ</t>
    </rPh>
    <rPh sb="3" eb="5">
      <t>アキフミ</t>
    </rPh>
    <phoneticPr fontId="3"/>
  </si>
  <si>
    <t>後村　直希</t>
    <rPh sb="0" eb="2">
      <t>アトムラ</t>
    </rPh>
    <rPh sb="3" eb="4">
      <t>ナオ</t>
    </rPh>
    <rPh sb="4" eb="5">
      <t>キ</t>
    </rPh>
    <phoneticPr fontId="3"/>
  </si>
  <si>
    <t>白田　忠亮</t>
    <rPh sb="0" eb="2">
      <t>シロタ</t>
    </rPh>
    <rPh sb="3" eb="4">
      <t>チュウ</t>
    </rPh>
    <rPh sb="4" eb="5">
      <t>リョウ</t>
    </rPh>
    <phoneticPr fontId="3"/>
  </si>
  <si>
    <t>毛内　博</t>
    <rPh sb="0" eb="2">
      <t>モウナイ</t>
    </rPh>
    <rPh sb="3" eb="4">
      <t>ヒロシ</t>
    </rPh>
    <phoneticPr fontId="3"/>
  </si>
  <si>
    <t>-</t>
    <phoneticPr fontId="3"/>
  </si>
  <si>
    <t>分園１</t>
    <rPh sb="0" eb="2">
      <t>ブンエン</t>
    </rPh>
    <phoneticPr fontId="3"/>
  </si>
  <si>
    <t>八戸市社会福祉事業団</t>
  </si>
  <si>
    <t>虹</t>
  </si>
  <si>
    <t>こころすこやか財団</t>
  </si>
  <si>
    <t>清照会</t>
  </si>
  <si>
    <t>五所川原市（五所川原市社会福祉協議会）</t>
  </si>
  <si>
    <t>田舎館村社会福祉協議会</t>
  </si>
  <si>
    <t>三沢市(三沢市自治振興公社)</t>
  </si>
  <si>
    <t>七戸町</t>
  </si>
  <si>
    <t>ミライフル</t>
  </si>
  <si>
    <t>中泊町(内潟療護園)</t>
  </si>
  <si>
    <t>サンメディコ</t>
  </si>
  <si>
    <t>済寿会</t>
  </si>
  <si>
    <t>仁泉会</t>
  </si>
  <si>
    <t>みらい会</t>
  </si>
  <si>
    <t>今別町</t>
  </si>
  <si>
    <t>デイサービス併設</t>
    <phoneticPr fontId="3"/>
  </si>
  <si>
    <t>デイサービス・支援セ併設</t>
    <rPh sb="10" eb="12">
      <t>ヘイセツ</t>
    </rPh>
    <phoneticPr fontId="4"/>
  </si>
  <si>
    <t>齋藤　和子</t>
    <rPh sb="0" eb="2">
      <t>サイトウ</t>
    </rPh>
    <rPh sb="3" eb="5">
      <t>ワコ</t>
    </rPh>
    <phoneticPr fontId="3"/>
  </si>
  <si>
    <t>指定管理（田子町）</t>
    <rPh sb="0" eb="2">
      <t>シテイ</t>
    </rPh>
    <rPh sb="2" eb="4">
      <t>カンリ</t>
    </rPh>
    <phoneticPr fontId="4"/>
  </si>
  <si>
    <t>H24.4</t>
    <phoneticPr fontId="6"/>
  </si>
  <si>
    <t>H21.4</t>
    <phoneticPr fontId="6"/>
  </si>
  <si>
    <t>H11.4</t>
    <phoneticPr fontId="6"/>
  </si>
  <si>
    <t>H22.4</t>
    <phoneticPr fontId="9"/>
  </si>
  <si>
    <t>H1.4</t>
    <phoneticPr fontId="3"/>
  </si>
  <si>
    <t>H1.4</t>
    <phoneticPr fontId="3"/>
  </si>
  <si>
    <t>H14.4</t>
    <phoneticPr fontId="3"/>
  </si>
  <si>
    <t>H25.2</t>
    <phoneticPr fontId="3"/>
  </si>
  <si>
    <t>H25.4</t>
    <phoneticPr fontId="3"/>
  </si>
  <si>
    <t>H25.5</t>
    <phoneticPr fontId="3"/>
  </si>
  <si>
    <t>H25.7</t>
    <phoneticPr fontId="3"/>
  </si>
  <si>
    <t>H26.10</t>
    <phoneticPr fontId="3"/>
  </si>
  <si>
    <t>H28.4</t>
    <phoneticPr fontId="3"/>
  </si>
  <si>
    <t>H28.6</t>
    <phoneticPr fontId="3"/>
  </si>
  <si>
    <t>H29.1</t>
    <phoneticPr fontId="3"/>
  </si>
  <si>
    <t>H29.2</t>
    <phoneticPr fontId="3"/>
  </si>
  <si>
    <t>H29.4</t>
    <phoneticPr fontId="3"/>
  </si>
  <si>
    <t>H29.6</t>
    <phoneticPr fontId="3"/>
  </si>
  <si>
    <t>H29.9</t>
    <phoneticPr fontId="3"/>
  </si>
  <si>
    <t>一部事務組合下北医療センター</t>
    <phoneticPr fontId="3"/>
  </si>
  <si>
    <t>幼保連携型認定こども園源内幼稚園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ゲンナイ</t>
    </rPh>
    <rPh sb="13" eb="16">
      <t>ヨウチエン</t>
    </rPh>
    <phoneticPr fontId="3"/>
  </si>
  <si>
    <t>青森市大字新城字平岡252-4</t>
    <phoneticPr fontId="3"/>
  </si>
  <si>
    <t>内 ﾘﾊ 整外</t>
    <rPh sb="5" eb="6">
      <t>セイ</t>
    </rPh>
    <rPh sb="6" eb="7">
      <t>ソト</t>
    </rPh>
    <phoneticPr fontId="3"/>
  </si>
  <si>
    <t>内 精 心療内</t>
    <rPh sb="4" eb="6">
      <t>シンリョウ</t>
    </rPh>
    <rPh sb="6" eb="7">
      <t>ナイ</t>
    </rPh>
    <phoneticPr fontId="3"/>
  </si>
  <si>
    <t>八甲学園</t>
    <rPh sb="0" eb="2">
      <t>ハッコウ</t>
    </rPh>
    <rPh sb="2" eb="4">
      <t>ガクエン</t>
    </rPh>
    <phoneticPr fontId="4"/>
  </si>
  <si>
    <t>青森市大字横内字桜峰63-1</t>
    <rPh sb="9" eb="10">
      <t>ミネ</t>
    </rPh>
    <phoneticPr fontId="4"/>
  </si>
  <si>
    <t>017-738-2104</t>
    <phoneticPr fontId="4"/>
  </si>
  <si>
    <t>県(健)所管</t>
    <rPh sb="0" eb="1">
      <t>ケン</t>
    </rPh>
    <rPh sb="2" eb="3">
      <t>ケン</t>
    </rPh>
    <rPh sb="4" eb="6">
      <t>ショカン</t>
    </rPh>
    <phoneticPr fontId="3"/>
  </si>
  <si>
    <t>県(健)所管
県休止中</t>
    <rPh sb="0" eb="1">
      <t>ケン</t>
    </rPh>
    <rPh sb="2" eb="3">
      <t>ケン</t>
    </rPh>
    <rPh sb="4" eb="6">
      <t>ショカン</t>
    </rPh>
    <rPh sb="7" eb="8">
      <t>ケン</t>
    </rPh>
    <rPh sb="8" eb="11">
      <t>キュウシチュウ</t>
    </rPh>
    <phoneticPr fontId="3"/>
  </si>
  <si>
    <t>浪館安田福祉会</t>
  </si>
  <si>
    <t>桐紫会</t>
  </si>
  <si>
    <t>しらかば福祉会</t>
  </si>
  <si>
    <t>医療と育成のための研究所清明会</t>
  </si>
  <si>
    <t>ひまわり福祉会</t>
  </si>
  <si>
    <t>とよだ福祉会</t>
  </si>
  <si>
    <t>幸喜会</t>
  </si>
  <si>
    <t>惠乃杜</t>
  </si>
  <si>
    <t>マリアンハウス学園</t>
  </si>
  <si>
    <t>たんぽぽ会</t>
  </si>
  <si>
    <t>結心会</t>
  </si>
  <si>
    <t>あおぞら会</t>
  </si>
  <si>
    <t>ニチイ学館</t>
  </si>
  <si>
    <t>伸成会</t>
  </si>
  <si>
    <t>豊ヶ岡保育会</t>
  </si>
  <si>
    <t>開成会</t>
  </si>
  <si>
    <t>心輝会</t>
  </si>
  <si>
    <t>たいよう福祉会</t>
  </si>
  <si>
    <t>はまなす愛育会</t>
  </si>
  <si>
    <t>むつ市社会福祉協議会</t>
  </si>
  <si>
    <t>はまなす福祉会</t>
  </si>
  <si>
    <t>むつ中央福祉会</t>
  </si>
  <si>
    <t>日本基督教団野辺地教会</t>
  </si>
  <si>
    <t>風間浦村（みちのく福祉会）</t>
  </si>
  <si>
    <t>弘前市(船幸会)</t>
  </si>
  <si>
    <t>弘前市(富輝会)</t>
  </si>
  <si>
    <t>弘前市(みのり福祉会)</t>
  </si>
  <si>
    <t>弘前市(養正福祉会)</t>
  </si>
  <si>
    <t>三沢市(常光会)</t>
  </si>
  <si>
    <t>三沢市(市社協)</t>
  </si>
  <si>
    <t>三沢市(静光会)</t>
  </si>
  <si>
    <t>つがる市（緑会）</t>
  </si>
  <si>
    <t>平川市(平川市社会福祉協議会)</t>
  </si>
  <si>
    <t>平内町(平内町社会福祉協議会)</t>
  </si>
  <si>
    <t>大鰐町(大鰐町社会福祉協議会)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</si>
  <si>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青森県すこやか福祉事業団</t>
  </si>
  <si>
    <t>西北五広域福祉事務組合</t>
  </si>
  <si>
    <t>上北地方教育･福祉事務組合</t>
  </si>
  <si>
    <t>下北地域広域行政事務組合（みちのく福祉会）</t>
  </si>
  <si>
    <t>青森市（敬仁会）</t>
  </si>
  <si>
    <t>青森県（日本赤十字社青森県支部）</t>
  </si>
  <si>
    <t>国立病院機構</t>
  </si>
  <si>
    <t>やまぶき福祉会</t>
  </si>
  <si>
    <t>ひまわり乳児院</t>
  </si>
  <si>
    <t>杉の子学園</t>
  </si>
  <si>
    <t>源内幼稚園</t>
  </si>
  <si>
    <t>ふじみ会</t>
  </si>
  <si>
    <t>青森白ゆり学園</t>
  </si>
  <si>
    <t>北原学園</t>
  </si>
  <si>
    <t>鳳明学園</t>
  </si>
  <si>
    <t>一好会</t>
  </si>
  <si>
    <t>青森民友厚生振興団</t>
  </si>
  <si>
    <t>あおもり愛育会</t>
  </si>
  <si>
    <t>さつき学園</t>
  </si>
  <si>
    <t>幸愛会</t>
  </si>
  <si>
    <t>小檜山学園</t>
  </si>
  <si>
    <t>大津福祉会</t>
  </si>
  <si>
    <t>星美学園</t>
  </si>
  <si>
    <t>桜木会</t>
  </si>
  <si>
    <t>みちのく学園</t>
  </si>
  <si>
    <t>つがる福祉会</t>
  </si>
  <si>
    <t>二川目福祉会</t>
  </si>
  <si>
    <t>友謝会</t>
  </si>
  <si>
    <t>若駒会</t>
  </si>
  <si>
    <t>木崎野福祉会</t>
  </si>
  <si>
    <t>森の香</t>
  </si>
  <si>
    <t>一川目
福祉会</t>
  </si>
  <si>
    <t>鵬学園</t>
  </si>
  <si>
    <t>くりの木会</t>
  </si>
  <si>
    <t>生きがい十和田</t>
  </si>
  <si>
    <t>小沢学園</t>
  </si>
  <si>
    <t>藤菊学園</t>
  </si>
  <si>
    <t>油川幼稚園</t>
  </si>
  <si>
    <t>太陽学園</t>
  </si>
  <si>
    <t>三宝学園</t>
  </si>
  <si>
    <t>青森富士学園</t>
  </si>
  <si>
    <t>青森幼稚園</t>
  </si>
  <si>
    <t>公徳学園</t>
  </si>
  <si>
    <t>青森うとう学園</t>
  </si>
  <si>
    <t>大開学園</t>
  </si>
  <si>
    <t>一弘学園</t>
  </si>
  <si>
    <t>東英学園</t>
  </si>
  <si>
    <t>金木学園</t>
  </si>
  <si>
    <t>吉田学園</t>
  </si>
  <si>
    <t>東安学園</t>
  </si>
  <si>
    <t>平田学園</t>
  </si>
  <si>
    <t>白鷗会</t>
  </si>
  <si>
    <t>めぐみの邑</t>
  </si>
  <si>
    <t>日本基督教団五所川原教会</t>
  </si>
  <si>
    <t>菉桴会</t>
  </si>
  <si>
    <t>日本基督教団三本木教会</t>
  </si>
  <si>
    <t>希望の友福祉会</t>
  </si>
  <si>
    <t>木造キリスト教会</t>
  </si>
  <si>
    <t>県</t>
  </si>
  <si>
    <t>サポートセンター虹</t>
  </si>
  <si>
    <t>つがる市（あいうえおの会）</t>
  </si>
  <si>
    <t>玉葉会</t>
  </si>
  <si>
    <t>つがる市（つがる市社会福祉協議会）</t>
  </si>
  <si>
    <t>津軽富士見会</t>
  </si>
  <si>
    <t>友の会</t>
  </si>
  <si>
    <t>素心の会</t>
  </si>
  <si>
    <t>智巧会</t>
  </si>
  <si>
    <t>八甲田会</t>
  </si>
  <si>
    <t>青森社会福祉振興団</t>
  </si>
  <si>
    <t>津軽やわらぎ</t>
  </si>
  <si>
    <t>双樹苑</t>
  </si>
  <si>
    <t>外ヶ浜町社会福祉協議会</t>
  </si>
  <si>
    <t>桜良会</t>
  </si>
  <si>
    <t>桜美会</t>
  </si>
  <si>
    <t>治省会</t>
  </si>
  <si>
    <t>信青会</t>
  </si>
  <si>
    <t>大間町(町社協)</t>
  </si>
  <si>
    <t>三良会</t>
  </si>
  <si>
    <t>みちのく白寿会</t>
  </si>
  <si>
    <t>康和会</t>
  </si>
  <si>
    <t>八戸市医師会</t>
  </si>
  <si>
    <t>幸仁会</t>
  </si>
  <si>
    <t>つがる市社会福祉協議会</t>
  </si>
  <si>
    <t>鰺ヶ沢町</t>
  </si>
  <si>
    <t>西目屋村</t>
  </si>
  <si>
    <t>藤崎町社会
福祉協議会</t>
  </si>
  <si>
    <t>板柳町社会福祉協議会</t>
  </si>
  <si>
    <t>北部上北広域事務組合公立野辺地病院</t>
  </si>
  <si>
    <t>大間町社会福祉協議会</t>
  </si>
  <si>
    <t>地域医療振興協会</t>
  </si>
  <si>
    <t>佐井村</t>
  </si>
  <si>
    <t>養仁会</t>
  </si>
  <si>
    <t>北翔会</t>
  </si>
  <si>
    <t>鶴豊会</t>
  </si>
  <si>
    <t>いわき会</t>
  </si>
  <si>
    <t>ときわ会</t>
  </si>
  <si>
    <t>黎明郷</t>
  </si>
  <si>
    <t>社団豊仁会</t>
  </si>
  <si>
    <t>青仁会</t>
  </si>
  <si>
    <t>南六会</t>
  </si>
  <si>
    <t>誠仁会</t>
  </si>
  <si>
    <t>敬生会</t>
  </si>
  <si>
    <t>顕仁会</t>
  </si>
  <si>
    <t>明仁会</t>
  </si>
  <si>
    <t>東通村(地域医療振興会）</t>
  </si>
  <si>
    <t>むつ市（章士会）</t>
  </si>
  <si>
    <t>健仁会</t>
  </si>
  <si>
    <t>藤仁会</t>
  </si>
  <si>
    <t>六ヶ所村（地域医療振興協会）</t>
  </si>
  <si>
    <t>柏葉会</t>
  </si>
  <si>
    <t>恩幸会</t>
  </si>
  <si>
    <t>慈仁会尾野病院</t>
  </si>
  <si>
    <t>社会福祉法人　楽晴会</t>
  </si>
  <si>
    <t>佃福祉会</t>
    <phoneticPr fontId="3"/>
  </si>
  <si>
    <t>青森市勝田二丁目11-3</t>
    <rPh sb="0" eb="3">
      <t>アオモリシ</t>
    </rPh>
    <rPh sb="3" eb="4">
      <t>カ</t>
    </rPh>
    <rPh sb="4" eb="5">
      <t>タ</t>
    </rPh>
    <rPh sb="5" eb="8">
      <t>ニチョウメ</t>
    </rPh>
    <phoneticPr fontId="3"/>
  </si>
  <si>
    <t>017-752-8261</t>
  </si>
  <si>
    <t>H28.9</t>
    <phoneticPr fontId="3"/>
  </si>
  <si>
    <t>今　千佳子</t>
    <phoneticPr fontId="3"/>
  </si>
  <si>
    <t>弘前市大字清原四丁目17-7</t>
    <phoneticPr fontId="3"/>
  </si>
  <si>
    <t>弘前市(清明会)</t>
  </si>
  <si>
    <t>障害者支援施設弘前市弥生学園</t>
    <rPh sb="0" eb="2">
      <t>ショウガイ</t>
    </rPh>
    <rPh sb="3" eb="5">
      <t>シエン</t>
    </rPh>
    <rPh sb="5" eb="7">
      <t>シセツ</t>
    </rPh>
    <rPh sb="7" eb="10">
      <t>ヒロサキシ</t>
    </rPh>
    <rPh sb="10" eb="12">
      <t>ヤヨイ</t>
    </rPh>
    <rPh sb="12" eb="14">
      <t>ガクエン</t>
    </rPh>
    <phoneticPr fontId="4"/>
  </si>
  <si>
    <t>弘前市(弘前草右会)</t>
    <phoneticPr fontId="3"/>
  </si>
  <si>
    <t>特別養護老人ホーム　山崎</t>
    <rPh sb="0" eb="6">
      <t>トクベツヨウゴロウジン</t>
    </rPh>
    <rPh sb="10" eb="12">
      <t>ヤマザキ</t>
    </rPh>
    <phoneticPr fontId="3"/>
  </si>
  <si>
    <t>弘前市大字山崎三丁目6-6</t>
    <rPh sb="5" eb="7">
      <t>ヤマザキ</t>
    </rPh>
    <rPh sb="7" eb="10">
      <t>サンチョウメ</t>
    </rPh>
    <phoneticPr fontId="4"/>
  </si>
  <si>
    <t>0172-87-6514</t>
  </si>
  <si>
    <t>外﨑　淑民</t>
    <phoneticPr fontId="3"/>
  </si>
  <si>
    <t>弘前市所管</t>
    <phoneticPr fontId="3"/>
  </si>
  <si>
    <t>島　浩之</t>
    <rPh sb="0" eb="1">
      <t>シマ</t>
    </rPh>
    <rPh sb="2" eb="3">
      <t>ヒロシ</t>
    </rPh>
    <rPh sb="3" eb="4">
      <t>ユキ</t>
    </rPh>
    <phoneticPr fontId="3"/>
  </si>
  <si>
    <t>岡田　加奈子</t>
    <rPh sb="0" eb="2">
      <t>オカダ</t>
    </rPh>
    <rPh sb="3" eb="6">
      <t>カナコ</t>
    </rPh>
    <phoneticPr fontId="4"/>
  </si>
  <si>
    <t>須藤　薫</t>
    <rPh sb="0" eb="2">
      <t>ストウ</t>
    </rPh>
    <rPh sb="3" eb="4">
      <t>カオル</t>
    </rPh>
    <phoneticPr fontId="4"/>
  </si>
  <si>
    <t>加藤　良一</t>
    <rPh sb="0" eb="2">
      <t>カトウ</t>
    </rPh>
    <rPh sb="3" eb="5">
      <t>リョウイチ</t>
    </rPh>
    <phoneticPr fontId="4"/>
  </si>
  <si>
    <t>草刈　陽子</t>
    <phoneticPr fontId="3"/>
  </si>
  <si>
    <t>成田　綾子</t>
    <phoneticPr fontId="4"/>
  </si>
  <si>
    <t>二ッ森　竜也</t>
    <rPh sb="0" eb="3">
      <t>フタツモリ</t>
    </rPh>
    <rPh sb="4" eb="6">
      <t>タツヤ</t>
    </rPh>
    <phoneticPr fontId="3"/>
  </si>
  <si>
    <t>久保　栄一郎</t>
    <rPh sb="0" eb="2">
      <t>クボ</t>
    </rPh>
    <rPh sb="3" eb="6">
      <t>エイイチロウ</t>
    </rPh>
    <phoneticPr fontId="3"/>
  </si>
  <si>
    <t>80
1号15
2号30
3号35</t>
  </si>
  <si>
    <t>35
1号15
2号10
3号10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</si>
  <si>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84"/>
  </si>
  <si>
    <t>片山　善一朗</t>
    <rPh sb="0" eb="2">
      <t>カタヤマ</t>
    </rPh>
    <rPh sb="3" eb="4">
      <t>ゼン</t>
    </rPh>
    <rPh sb="4" eb="5">
      <t>イチ</t>
    </rPh>
    <rPh sb="5" eb="6">
      <t>ロウ</t>
    </rPh>
    <phoneticPr fontId="84"/>
  </si>
  <si>
    <t>こもれびハウス</t>
  </si>
  <si>
    <t>八戸市南郷大字島守字中野沢22番地１</t>
  </si>
  <si>
    <t>0178-82-3870</t>
  </si>
  <si>
    <t>社会福祉法人　信和会</t>
    <rPh sb="7" eb="10">
      <t>シンワカイ</t>
    </rPh>
    <phoneticPr fontId="3"/>
  </si>
  <si>
    <t>認定こども園吹上保育園</t>
    <rPh sb="0" eb="2">
      <t>ニンテイ</t>
    </rPh>
    <rPh sb="5" eb="6">
      <t>エン</t>
    </rPh>
    <rPh sb="6" eb="11">
      <t>フキアゲホイクエン</t>
    </rPh>
    <phoneticPr fontId="3"/>
  </si>
  <si>
    <t>是川こども園</t>
    <rPh sb="0" eb="2">
      <t>コレカワ</t>
    </rPh>
    <rPh sb="5" eb="6">
      <t>エン</t>
    </rPh>
    <phoneticPr fontId="3"/>
  </si>
  <si>
    <t>八戸市田向三丁目1番1号</t>
    <rPh sb="3" eb="5">
      <t>タムカイ</t>
    </rPh>
    <phoneticPr fontId="3"/>
  </si>
  <si>
    <t>65
1号15
2号30
3号20</t>
  </si>
  <si>
    <t>220
1号68
2号90
3号62</t>
  </si>
  <si>
    <t>140
1号90
2号26
3号24</t>
  </si>
  <si>
    <t>67
1号5
2号39
3号23</t>
  </si>
  <si>
    <t>小西　聡</t>
    <rPh sb="0" eb="2">
      <t>コニシ</t>
    </rPh>
    <rPh sb="3" eb="4">
      <t>サトシ</t>
    </rPh>
    <phoneticPr fontId="3"/>
  </si>
  <si>
    <t>福井　一男</t>
    <rPh sb="0" eb="2">
      <t>フクイ</t>
    </rPh>
    <rPh sb="3" eb="5">
      <t>カズオ</t>
    </rPh>
    <phoneticPr fontId="99"/>
  </si>
  <si>
    <t>若竹会</t>
    <rPh sb="0" eb="1">
      <t>ワカ</t>
    </rPh>
    <rPh sb="1" eb="2">
      <t>タケ</t>
    </rPh>
    <rPh sb="2" eb="3">
      <t>カイ</t>
    </rPh>
    <phoneticPr fontId="84"/>
  </si>
  <si>
    <t>135
1号15
2号60
3号60</t>
  </si>
  <si>
    <t>60
1号40
2号8
3号12</t>
  </si>
  <si>
    <t>濱中　修宏</t>
    <rPh sb="0" eb="2">
      <t>ハマナカ</t>
    </rPh>
    <rPh sb="3" eb="4">
      <t>シュウ</t>
    </rPh>
    <rPh sb="4" eb="5">
      <t>ヒロ</t>
    </rPh>
    <phoneticPr fontId="3"/>
  </si>
  <si>
    <t>(福  祉) 斉藤 洋一
(子ども) 菅原 典子</t>
    <rPh sb="1" eb="2">
      <t>フク</t>
    </rPh>
    <rPh sb="4" eb="5">
      <t>シ</t>
    </rPh>
    <rPh sb="7" eb="9">
      <t>サイトウ</t>
    </rPh>
    <rPh sb="10" eb="12">
      <t>ヨウイチ</t>
    </rPh>
    <rPh sb="14" eb="15">
      <t>コ</t>
    </rPh>
    <rPh sb="19" eb="21">
      <t>スガワラ</t>
    </rPh>
    <rPh sb="22" eb="24">
      <t>ノリコ</t>
    </rPh>
    <phoneticPr fontId="3"/>
  </si>
  <si>
    <t>小林　敦</t>
    <rPh sb="0" eb="2">
      <t>コバヤシ</t>
    </rPh>
    <rPh sb="3" eb="4">
      <t>アツシ</t>
    </rPh>
    <phoneticPr fontId="101"/>
  </si>
  <si>
    <t>佐藤　孝志</t>
    <rPh sb="0" eb="2">
      <t>サトウ</t>
    </rPh>
    <rPh sb="3" eb="4">
      <t>タカシ</t>
    </rPh>
    <rPh sb="4" eb="5">
      <t>シ</t>
    </rPh>
    <phoneticPr fontId="84"/>
  </si>
  <si>
    <t>島田　安子</t>
    <rPh sb="0" eb="2">
      <t>シマダ</t>
    </rPh>
    <rPh sb="3" eb="5">
      <t>ヤスコ</t>
    </rPh>
    <phoneticPr fontId="84"/>
  </si>
  <si>
    <t>あすなろこども園</t>
    <phoneticPr fontId="3"/>
  </si>
  <si>
    <t>R6.4.1</t>
    <phoneticPr fontId="3"/>
  </si>
  <si>
    <t>平川市柏木町藤山16-1
平川市役所第２庁舎内</t>
    <rPh sb="3" eb="8">
      <t>カシワギマチフジヤマ</t>
    </rPh>
    <rPh sb="16" eb="18">
      <t>ヤクショ</t>
    </rPh>
    <rPh sb="18" eb="19">
      <t>ダイ</t>
    </rPh>
    <rPh sb="20" eb="22">
      <t>チョウシャ</t>
    </rPh>
    <phoneticPr fontId="3"/>
  </si>
  <si>
    <t>成田　忠久</t>
    <rPh sb="4" eb="5">
      <t>ヒサ</t>
    </rPh>
    <phoneticPr fontId="4"/>
  </si>
  <si>
    <t>017-763-5962</t>
  </si>
  <si>
    <t>017-755-5333</t>
  </si>
  <si>
    <t>小川　義光</t>
    <rPh sb="0" eb="2">
      <t>オガワ</t>
    </rPh>
    <rPh sb="3" eb="5">
      <t>ヨシミツ</t>
    </rPh>
    <phoneticPr fontId="4"/>
  </si>
  <si>
    <t>岩渕　健</t>
    <rPh sb="0" eb="2">
      <t>イワブチ</t>
    </rPh>
    <rPh sb="3" eb="4">
      <t>ケン</t>
    </rPh>
    <phoneticPr fontId="3"/>
  </si>
  <si>
    <t>030-1308</t>
  </si>
  <si>
    <t>福法</t>
    <rPh sb="0" eb="1">
      <t>フク</t>
    </rPh>
    <rPh sb="1" eb="2">
      <t>ホウ</t>
    </rPh>
    <phoneticPr fontId="84"/>
  </si>
  <si>
    <t>たんぽぽ（外ヶ浜中央病院併設）</t>
    <rPh sb="5" eb="10">
      <t>ソトガハマチュウオウ</t>
    </rPh>
    <rPh sb="10" eb="12">
      <t>ビョウイン</t>
    </rPh>
    <rPh sb="12" eb="14">
      <t>ヘイセツ</t>
    </rPh>
    <phoneticPr fontId="101"/>
  </si>
  <si>
    <t>永山　亮造</t>
    <rPh sb="0" eb="2">
      <t>ナガヤマ</t>
    </rPh>
    <rPh sb="3" eb="4">
      <t>リョウ</t>
    </rPh>
    <rPh sb="4" eb="5">
      <t>ヅクリ</t>
    </rPh>
    <phoneticPr fontId="4"/>
  </si>
  <si>
    <t>分園21</t>
    <rPh sb="0" eb="2">
      <t>ブンエン</t>
    </rPh>
    <phoneticPr fontId="3"/>
  </si>
  <si>
    <t>加賀谷尚輝</t>
    <rPh sb="3" eb="4">
      <t>ナオ</t>
    </rPh>
    <rPh sb="4" eb="5">
      <t>カガヤ</t>
    </rPh>
    <phoneticPr fontId="3"/>
  </si>
  <si>
    <t>上原子　秀志</t>
    <rPh sb="0" eb="3">
      <t>カミハラコ</t>
    </rPh>
    <rPh sb="4" eb="6">
      <t>ヒデシ</t>
    </rPh>
    <phoneticPr fontId="7"/>
  </si>
  <si>
    <t>新渡　喜広</t>
    <rPh sb="0" eb="2">
      <t>シンワタリ</t>
    </rPh>
    <rPh sb="3" eb="4">
      <t>ヨロコ</t>
    </rPh>
    <rPh sb="4" eb="5">
      <t>ヒロ</t>
    </rPh>
    <phoneticPr fontId="3"/>
  </si>
  <si>
    <t>恵愛福祉会</t>
    <rPh sb="0" eb="2">
      <t>ケイアイ</t>
    </rPh>
    <rPh sb="2" eb="4">
      <t>フクシ</t>
    </rPh>
    <rPh sb="4" eb="5">
      <t>カイ</t>
    </rPh>
    <phoneticPr fontId="3"/>
  </si>
  <si>
    <t>岩泉　盛利</t>
    <rPh sb="0" eb="2">
      <t>イワイズミ</t>
    </rPh>
    <rPh sb="3" eb="4">
      <t>モリ</t>
    </rPh>
    <rPh sb="4" eb="5">
      <t>トシ</t>
    </rPh>
    <phoneticPr fontId="4"/>
  </si>
  <si>
    <t>75
1号15
2号34
3号26</t>
  </si>
  <si>
    <t>藤村　立夫</t>
    <rPh sb="0" eb="2">
      <t>フジムラ</t>
    </rPh>
    <rPh sb="3" eb="5">
      <t>タツオ</t>
    </rPh>
    <phoneticPr fontId="4"/>
  </si>
  <si>
    <t>谷内　良秋</t>
    <rPh sb="0" eb="2">
      <t>タニナイ</t>
    </rPh>
    <rPh sb="3" eb="4">
      <t>ヨ</t>
    </rPh>
    <rPh sb="4" eb="5">
      <t>アキ</t>
    </rPh>
    <phoneticPr fontId="3"/>
  </si>
  <si>
    <t>松尾　淳一</t>
    <rPh sb="0" eb="2">
      <t>マツオ</t>
    </rPh>
    <rPh sb="3" eb="5">
      <t>ジュンイチ</t>
    </rPh>
    <phoneticPr fontId="3"/>
  </si>
  <si>
    <t>幼保連携型認定こども園川内こども園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カワウチ</t>
    </rPh>
    <rPh sb="16" eb="17">
      <t>エン</t>
    </rPh>
    <phoneticPr fontId="3"/>
  </si>
  <si>
    <t>江渡幼稚園</t>
    <rPh sb="0" eb="2">
      <t>エト</t>
    </rPh>
    <rPh sb="2" eb="5">
      <t>ヨウチエン</t>
    </rPh>
    <phoneticPr fontId="3"/>
  </si>
  <si>
    <t>三戸郡五戸町字古堂後23－3</t>
    <rPh sb="3" eb="6">
      <t>ゴノヘマチ</t>
    </rPh>
    <rPh sb="7" eb="9">
      <t>フルドウ</t>
    </rPh>
    <rPh sb="9" eb="10">
      <t>ウシ</t>
    </rPh>
    <phoneticPr fontId="3"/>
  </si>
  <si>
    <t>0178-62-4305</t>
  </si>
  <si>
    <t>039-1555</t>
  </si>
  <si>
    <t>(岩手県）</t>
    <rPh sb="1" eb="4">
      <t>イワテケン</t>
    </rPh>
    <phoneticPr fontId="3"/>
  </si>
  <si>
    <t>向山　泰庸</t>
    <phoneticPr fontId="4"/>
  </si>
  <si>
    <t>苫米地　義之</t>
    <rPh sb="0" eb="3">
      <t>トマベチ</t>
    </rPh>
    <rPh sb="4" eb="6">
      <t>ヨシユキ</t>
    </rPh>
    <phoneticPr fontId="4"/>
  </si>
  <si>
    <t>神　秀次郎</t>
    <rPh sb="0" eb="1">
      <t>ジン</t>
    </rPh>
    <rPh sb="2" eb="5">
      <t>ヒデジロウ</t>
    </rPh>
    <phoneticPr fontId="3"/>
  </si>
  <si>
    <t>大山　力</t>
    <rPh sb="0" eb="2">
      <t>オオヤマ</t>
    </rPh>
    <rPh sb="3" eb="4">
      <t>チカラ</t>
    </rPh>
    <phoneticPr fontId="4"/>
  </si>
  <si>
    <t>精 心内　内　</t>
    <rPh sb="5" eb="6">
      <t>ナイ</t>
    </rPh>
    <phoneticPr fontId="3"/>
  </si>
  <si>
    <t>ひ ﾘﾊ 麻</t>
    <phoneticPr fontId="3"/>
  </si>
  <si>
    <t>萩井　譲士</t>
    <rPh sb="0" eb="2">
      <t>ハギイ</t>
    </rPh>
    <rPh sb="3" eb="4">
      <t>ユズ</t>
    </rPh>
    <rPh sb="4" eb="5">
      <t>シ</t>
    </rPh>
    <phoneticPr fontId="4"/>
  </si>
  <si>
    <t>三尾　直士</t>
    <rPh sb="0" eb="1">
      <t>サン</t>
    </rPh>
    <rPh sb="1" eb="2">
      <t>オ</t>
    </rPh>
    <rPh sb="3" eb="4">
      <t>ナオシ</t>
    </rPh>
    <rPh sb="4" eb="5">
      <t>シ</t>
    </rPh>
    <phoneticPr fontId="3"/>
  </si>
  <si>
    <t>古賀　雄二</t>
    <rPh sb="0" eb="2">
      <t>コガ</t>
    </rPh>
    <rPh sb="3" eb="5">
      <t>ユウジ</t>
    </rPh>
    <phoneticPr fontId="4"/>
  </si>
  <si>
    <t xml:space="preserve">救急病院指定  内 外 整　麻  ﾘﾊ </t>
    <phoneticPr fontId="3"/>
  </si>
  <si>
    <t>百田　行雅</t>
    <phoneticPr fontId="4"/>
  </si>
  <si>
    <t>内 ﾘﾊ 泌</t>
    <phoneticPr fontId="3"/>
  </si>
  <si>
    <t>澁谷　泰秀</t>
    <rPh sb="0" eb="2">
      <t>シブタニ</t>
    </rPh>
    <rPh sb="3" eb="4">
      <t>ヤス</t>
    </rPh>
    <rPh sb="4" eb="5">
      <t>ヒデ</t>
    </rPh>
    <phoneticPr fontId="3"/>
  </si>
  <si>
    <t>吉池　信男</t>
    <rPh sb="0" eb="1">
      <t>ヨシ</t>
    </rPh>
    <rPh sb="1" eb="2">
      <t>イケ</t>
    </rPh>
    <rPh sb="3" eb="4">
      <t>ノブ</t>
    </rPh>
    <rPh sb="4" eb="5">
      <t>オトコ</t>
    </rPh>
    <phoneticPr fontId="4"/>
  </si>
  <si>
    <t>佐藤　敬</t>
    <rPh sb="0" eb="2">
      <t>サトウ</t>
    </rPh>
    <rPh sb="3" eb="4">
      <t>ケイ</t>
    </rPh>
    <phoneticPr fontId="3"/>
  </si>
  <si>
    <t>八戸学院大学健康医療学部別科助産専攻</t>
    <rPh sb="8" eb="10">
      <t>イリョウ</t>
    </rPh>
    <rPh sb="12" eb="13">
      <t>ベツ</t>
    </rPh>
    <rPh sb="13" eb="14">
      <t>カ</t>
    </rPh>
    <rPh sb="14" eb="16">
      <t>ジョサン</t>
    </rPh>
    <rPh sb="16" eb="18">
      <t>センコウ</t>
    </rPh>
    <phoneticPr fontId="9"/>
  </si>
  <si>
    <t>八戸市美保野13-98</t>
    <phoneticPr fontId="3"/>
  </si>
  <si>
    <t>031-0588</t>
    <phoneticPr fontId="3"/>
  </si>
  <si>
    <t>助産師１年制</t>
    <phoneticPr fontId="3"/>
  </si>
  <si>
    <t>小野　淳美</t>
    <rPh sb="0" eb="2">
      <t>オノ</t>
    </rPh>
    <rPh sb="3" eb="4">
      <t>ジュン</t>
    </rPh>
    <rPh sb="4" eb="5">
      <t>ミ</t>
    </rPh>
    <phoneticPr fontId="4"/>
  </si>
  <si>
    <t>髙橋　誠記</t>
    <rPh sb="0" eb="2">
      <t>タカハシ</t>
    </rPh>
    <rPh sb="3" eb="4">
      <t>マコト</t>
    </rPh>
    <rPh sb="4" eb="5">
      <t>キ</t>
    </rPh>
    <phoneticPr fontId="3"/>
  </si>
  <si>
    <t>五所川原市大字水野尾字懸樋222-3</t>
    <rPh sb="0" eb="5">
      <t>ゴショガワラシ</t>
    </rPh>
    <rPh sb="5" eb="7">
      <t>オオアザ</t>
    </rPh>
    <rPh sb="7" eb="9">
      <t>ミズノ</t>
    </rPh>
    <rPh sb="9" eb="10">
      <t>オ</t>
    </rPh>
    <rPh sb="10" eb="11">
      <t>アザ</t>
    </rPh>
    <rPh sb="11" eb="12">
      <t>カ</t>
    </rPh>
    <rPh sb="12" eb="13">
      <t>ヒ</t>
    </rPh>
    <phoneticPr fontId="4"/>
  </si>
  <si>
    <t>037-0045</t>
    <phoneticPr fontId="3"/>
  </si>
  <si>
    <t>拓心会</t>
    <phoneticPr fontId="3"/>
  </si>
  <si>
    <t>慈恵会　介護福祉士実務者養成研修　通信課程</t>
    <rPh sb="0" eb="3">
      <t>ジケイカイ</t>
    </rPh>
    <rPh sb="4" eb="6">
      <t>カイゴ</t>
    </rPh>
    <rPh sb="6" eb="9">
      <t>フクシシ</t>
    </rPh>
    <rPh sb="9" eb="12">
      <t>ジツムシャ</t>
    </rPh>
    <rPh sb="12" eb="14">
      <t>ヨウセイ</t>
    </rPh>
    <rPh sb="14" eb="16">
      <t>ケンシュウ</t>
    </rPh>
    <rPh sb="17" eb="19">
      <t>ツウシン</t>
    </rPh>
    <rPh sb="19" eb="21">
      <t>カテイ</t>
    </rPh>
    <phoneticPr fontId="10"/>
  </si>
  <si>
    <t>青森市大字安田字近野160-1</t>
    <rPh sb="0" eb="3">
      <t>アオモリシ</t>
    </rPh>
    <rPh sb="3" eb="5">
      <t>オオアザ</t>
    </rPh>
    <rPh sb="5" eb="7">
      <t>ヤスタ</t>
    </rPh>
    <rPh sb="7" eb="8">
      <t>アザ</t>
    </rPh>
    <rPh sb="8" eb="10">
      <t>チカノ</t>
    </rPh>
    <phoneticPr fontId="10"/>
  </si>
  <si>
    <t>017-782-1201</t>
  </si>
  <si>
    <t>慈恵会</t>
    <rPh sb="0" eb="3">
      <t>ジケイカイ</t>
    </rPh>
    <phoneticPr fontId="7"/>
  </si>
  <si>
    <t>丹野　智宙</t>
    <rPh sb="0" eb="2">
      <t>タンノ</t>
    </rPh>
    <rPh sb="3" eb="4">
      <t>トモ</t>
    </rPh>
    <rPh sb="4" eb="5">
      <t>ソラ</t>
    </rPh>
    <phoneticPr fontId="3"/>
  </si>
  <si>
    <t>R5.7</t>
  </si>
  <si>
    <t>ディスパッチカレッジ八戸校 実務者研修 通学課程</t>
    <rPh sb="10" eb="12">
      <t>ハチノヘ</t>
    </rPh>
    <rPh sb="12" eb="13">
      <t>コウ</t>
    </rPh>
    <rPh sb="14" eb="17">
      <t>ジツムシャ</t>
    </rPh>
    <rPh sb="17" eb="19">
      <t>ケンシュウ</t>
    </rPh>
    <rPh sb="20" eb="22">
      <t>ツウガク</t>
    </rPh>
    <rPh sb="22" eb="24">
      <t>カテイ</t>
    </rPh>
    <phoneticPr fontId="28"/>
  </si>
  <si>
    <t>八戸市大字十六日町48番地1</t>
    <rPh sb="0" eb="3">
      <t>ハチノヘシ</t>
    </rPh>
    <rPh sb="3" eb="5">
      <t>オオアザ</t>
    </rPh>
    <rPh sb="5" eb="8">
      <t>ジュウロクニチ</t>
    </rPh>
    <rPh sb="8" eb="9">
      <t>マチ</t>
    </rPh>
    <rPh sb="11" eb="13">
      <t>バンチ</t>
    </rPh>
    <phoneticPr fontId="10"/>
  </si>
  <si>
    <t>031-0043</t>
  </si>
  <si>
    <t>R5.8</t>
  </si>
  <si>
    <t>幼保連携型認定こども園ふたば保育園</t>
    <rPh sb="0" eb="2">
      <t>ヨウホ</t>
    </rPh>
    <rPh sb="2" eb="5">
      <t>レンケイガタ</t>
    </rPh>
    <rPh sb="5" eb="7">
      <t>ニンテイ</t>
    </rPh>
    <rPh sb="10" eb="11">
      <t>エン</t>
    </rPh>
    <rPh sb="14" eb="17">
      <t>ホイクエン</t>
    </rPh>
    <phoneticPr fontId="4"/>
  </si>
  <si>
    <t>幼保連携型認定こども園弘前大清水藤こども園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フジ</t>
    </rPh>
    <phoneticPr fontId="3"/>
  </si>
  <si>
    <t>耕光会</t>
    <rPh sb="0" eb="1">
      <t>タガヤ</t>
    </rPh>
    <rPh sb="1" eb="2">
      <t>ヒカリ</t>
    </rPh>
    <phoneticPr fontId="3"/>
  </si>
  <si>
    <t>藤聖母園</t>
    <phoneticPr fontId="3"/>
  </si>
  <si>
    <t>玉泉会</t>
    <rPh sb="0" eb="1">
      <t>タマ</t>
    </rPh>
    <rPh sb="1" eb="2">
      <t>イズミ</t>
    </rPh>
    <rPh sb="2" eb="3">
      <t>カイ</t>
    </rPh>
    <phoneticPr fontId="3"/>
  </si>
  <si>
    <t>幼保連携型認定こども園小阿弥保育所鶴住</t>
    <rPh sb="0" eb="2">
      <t>ヨウホ</t>
    </rPh>
    <rPh sb="2" eb="5">
      <t>レンケイガタ</t>
    </rPh>
    <rPh sb="5" eb="7">
      <t>ニンテイ</t>
    </rPh>
    <rPh sb="10" eb="11">
      <t>エン</t>
    </rPh>
    <rPh sb="14" eb="17">
      <t>ホイクショ</t>
    </rPh>
    <rPh sb="17" eb="18">
      <t>ツル</t>
    </rPh>
    <rPh sb="18" eb="19">
      <t>ス</t>
    </rPh>
    <phoneticPr fontId="4"/>
  </si>
  <si>
    <t>鶴住会</t>
    <rPh sb="0" eb="1">
      <t>ツル</t>
    </rPh>
    <rPh sb="1" eb="2">
      <t>スミ</t>
    </rPh>
    <phoneticPr fontId="3"/>
  </si>
  <si>
    <t>幼保連携型認定こども園板柳第二保育所鶴住</t>
    <rPh sb="0" eb="7">
      <t>ヨウホレンケイガタニンテイ</t>
    </rPh>
    <rPh sb="10" eb="11">
      <t>エン</t>
    </rPh>
    <rPh sb="15" eb="18">
      <t>ホイクショ</t>
    </rPh>
    <rPh sb="18" eb="19">
      <t>ツル</t>
    </rPh>
    <rPh sb="19" eb="20">
      <t>ス</t>
    </rPh>
    <phoneticPr fontId="4"/>
  </si>
  <si>
    <t>幼稚園</t>
    <rPh sb="0" eb="3">
      <t>ヨウチエン</t>
    </rPh>
    <phoneticPr fontId="3"/>
  </si>
  <si>
    <t>呉竹幼稚園</t>
    <rPh sb="0" eb="2">
      <t>クレタケ</t>
    </rPh>
    <rPh sb="2" eb="5">
      <t>ヨウチエン</t>
    </rPh>
    <phoneticPr fontId="3"/>
  </si>
  <si>
    <t>青森市松原二丁目１５の２</t>
  </si>
  <si>
    <t>(017)722-6017</t>
    <phoneticPr fontId="2"/>
  </si>
  <si>
    <t>青森山田学園</t>
    <rPh sb="0" eb="6">
      <t>アオモリヤマダガクエン</t>
    </rPh>
    <phoneticPr fontId="3"/>
  </si>
  <si>
    <t>螢ヶ丘幼稚園</t>
    <rPh sb="0" eb="6">
      <t>ホタルガオカヨウチエン</t>
    </rPh>
    <phoneticPr fontId="3"/>
  </si>
  <si>
    <t>青森市赤坂一丁目２７の９</t>
    <rPh sb="5" eb="8">
      <t>イッチョウメ</t>
    </rPh>
    <phoneticPr fontId="2"/>
  </si>
  <si>
    <t>(017)742-4452</t>
    <phoneticPr fontId="3"/>
  </si>
  <si>
    <t>030-0956</t>
  </si>
  <si>
    <t>青森明の星短期大学付属幼稚園</t>
    <rPh sb="9" eb="11">
      <t>フゾク</t>
    </rPh>
    <rPh sb="11" eb="14">
      <t>ヨウチエン</t>
    </rPh>
    <phoneticPr fontId="2"/>
  </si>
  <si>
    <t>青森市浪打二丁目６の３２</t>
  </si>
  <si>
    <t>(017)742-3935</t>
    <phoneticPr fontId="3"/>
  </si>
  <si>
    <t>青森明の星学園</t>
    <rPh sb="0" eb="2">
      <t>アオモリ</t>
    </rPh>
    <rPh sb="2" eb="3">
      <t>アケ</t>
    </rPh>
    <rPh sb="4" eb="5">
      <t>ホシ</t>
    </rPh>
    <rPh sb="5" eb="7">
      <t>ガクエン</t>
    </rPh>
    <phoneticPr fontId="3"/>
  </si>
  <si>
    <t>青森西幼稚園</t>
  </si>
  <si>
    <t>青森市三内字稲元５５</t>
    <rPh sb="5" eb="6">
      <t>アザ</t>
    </rPh>
    <phoneticPr fontId="2"/>
  </si>
  <si>
    <t>(017)781-1637</t>
    <phoneticPr fontId="3"/>
  </si>
  <si>
    <t>青森西学園</t>
    <rPh sb="0" eb="2">
      <t>アオモリ</t>
    </rPh>
    <rPh sb="2" eb="3">
      <t>ニシ</t>
    </rPh>
    <rPh sb="3" eb="5">
      <t>ガクエン</t>
    </rPh>
    <phoneticPr fontId="3"/>
  </si>
  <si>
    <t>たんぽぽ幼稚園</t>
  </si>
  <si>
    <t>青森市駒込字螢沢２８０の３</t>
    <rPh sb="5" eb="6">
      <t>アザ</t>
    </rPh>
    <rPh sb="6" eb="7">
      <t>ホタル</t>
    </rPh>
    <rPh sb="7" eb="8">
      <t>サワ</t>
    </rPh>
    <phoneticPr fontId="2"/>
  </si>
  <si>
    <t>(017)742-0985</t>
    <phoneticPr fontId="2"/>
  </si>
  <si>
    <t>赤平学園</t>
    <rPh sb="0" eb="2">
      <t>アカヒラ</t>
    </rPh>
    <rPh sb="2" eb="4">
      <t>ガクエン</t>
    </rPh>
    <phoneticPr fontId="3"/>
  </si>
  <si>
    <t>愛育幼稚園</t>
  </si>
  <si>
    <t>青森市久須志四丁目１２の１</t>
  </si>
  <si>
    <t>(017)781-1577</t>
    <phoneticPr fontId="3"/>
  </si>
  <si>
    <t>038-0013</t>
  </si>
  <si>
    <t>愛育学園</t>
    <rPh sb="2" eb="4">
      <t>ガクエン</t>
    </rPh>
    <phoneticPr fontId="3"/>
  </si>
  <si>
    <t>聖マリア幼稚園</t>
  </si>
  <si>
    <t>青森市長島四丁目２３の２１</t>
  </si>
  <si>
    <t>(017)734-7728</t>
    <phoneticPr fontId="3"/>
  </si>
  <si>
    <t>聖公会栄光学園</t>
    <rPh sb="0" eb="3">
      <t>セイコウカイ</t>
    </rPh>
    <rPh sb="3" eb="5">
      <t>エイコウ</t>
    </rPh>
    <rPh sb="5" eb="7">
      <t>ガクエン</t>
    </rPh>
    <phoneticPr fontId="3"/>
  </si>
  <si>
    <t>聖アルバン幼稚園</t>
  </si>
  <si>
    <t>青森市浪打一丁目１７の１４</t>
  </si>
  <si>
    <t>(017)741-6825</t>
    <phoneticPr fontId="3"/>
  </si>
  <si>
    <t>聖ヤコブ幼稚園</t>
  </si>
  <si>
    <t>青森市桜川五丁目４の１１</t>
  </si>
  <si>
    <t>(017)741-6339</t>
    <phoneticPr fontId="3"/>
  </si>
  <si>
    <t>青森大谷幼稚園</t>
  </si>
  <si>
    <t>青森市長島三丁目９の１</t>
  </si>
  <si>
    <t>(017)776-6649</t>
    <phoneticPr fontId="3"/>
  </si>
  <si>
    <t>大谷学園</t>
    <rPh sb="0" eb="2">
      <t>オオタニ</t>
    </rPh>
    <rPh sb="2" eb="4">
      <t>ガクエン</t>
    </rPh>
    <phoneticPr fontId="3"/>
  </si>
  <si>
    <t>浪打カトリック幼稚園</t>
  </si>
  <si>
    <t>青森市浪打一丁目２０の６</t>
  </si>
  <si>
    <t>(017)742-6089</t>
    <phoneticPr fontId="2"/>
  </si>
  <si>
    <t>東北カトリック学園</t>
    <rPh sb="0" eb="2">
      <t>トウホク</t>
    </rPh>
    <rPh sb="7" eb="9">
      <t>ガクエン</t>
    </rPh>
    <phoneticPr fontId="3"/>
  </si>
  <si>
    <t>王恵幼稚園</t>
  </si>
  <si>
    <t>青森市青柳二丁目２の１０</t>
  </si>
  <si>
    <t>(017)734-3712</t>
    <phoneticPr fontId="2"/>
  </si>
  <si>
    <t>宗法</t>
    <rPh sb="0" eb="1">
      <t>シュウ</t>
    </rPh>
    <rPh sb="1" eb="2">
      <t>ホウ</t>
    </rPh>
    <phoneticPr fontId="3"/>
  </si>
  <si>
    <t>青森バプテスト教会</t>
    <rPh sb="0" eb="2">
      <t>アオモリ</t>
    </rPh>
    <rPh sb="7" eb="9">
      <t>キョウカイ</t>
    </rPh>
    <phoneticPr fontId="3"/>
  </si>
  <si>
    <t>弘前明の星幼稚園</t>
  </si>
  <si>
    <t>弘前市紺屋町１２７</t>
  </si>
  <si>
    <t>(0172)32-6669</t>
    <phoneticPr fontId="3"/>
  </si>
  <si>
    <t>明の星学園</t>
    <rPh sb="0" eb="1">
      <t>アケ</t>
    </rPh>
    <rPh sb="2" eb="3">
      <t>ホシ</t>
    </rPh>
    <phoneticPr fontId="3"/>
  </si>
  <si>
    <t>明星幼稚園</t>
  </si>
  <si>
    <t>弘前市山道町２３</t>
  </si>
  <si>
    <t>(0172)32-3984</t>
    <phoneticPr fontId="3"/>
  </si>
  <si>
    <t>036-8181</t>
  </si>
  <si>
    <t>文化幼稚園</t>
  </si>
  <si>
    <t>弘前市紙漉町５の３</t>
  </si>
  <si>
    <t>(0172)33-8080</t>
    <phoneticPr fontId="3"/>
  </si>
  <si>
    <t>036-8221</t>
  </si>
  <si>
    <t>弘前文化学院</t>
    <rPh sb="0" eb="2">
      <t>ヒロサキ</t>
    </rPh>
    <rPh sb="2" eb="4">
      <t>ブンカ</t>
    </rPh>
    <rPh sb="4" eb="6">
      <t>ガクイン</t>
    </rPh>
    <phoneticPr fontId="3"/>
  </si>
  <si>
    <t>若草幼稚園</t>
  </si>
  <si>
    <t>弘前市松森町１６７</t>
  </si>
  <si>
    <t>(0172)34-1320</t>
    <phoneticPr fontId="3"/>
  </si>
  <si>
    <t>036-8184</t>
  </si>
  <si>
    <t>藤田学園</t>
    <rPh sb="0" eb="2">
      <t>フジタ</t>
    </rPh>
    <rPh sb="2" eb="4">
      <t>ガクエン</t>
    </rPh>
    <phoneticPr fontId="3"/>
  </si>
  <si>
    <t>養生幼稚園</t>
  </si>
  <si>
    <t>弘前市元長町１９</t>
  </si>
  <si>
    <t>(0172)32-7507</t>
    <phoneticPr fontId="2"/>
  </si>
  <si>
    <t>036-8198</t>
  </si>
  <si>
    <t>養生学園</t>
    <rPh sb="0" eb="2">
      <t>ヨウジョウ</t>
    </rPh>
    <rPh sb="2" eb="4">
      <t>ガクエン</t>
    </rPh>
    <phoneticPr fontId="3"/>
  </si>
  <si>
    <t>さくら幼稚園</t>
  </si>
  <si>
    <t>八戸市湊高台七丁目６の１４</t>
  </si>
  <si>
    <t>(0178)33-4011</t>
    <phoneticPr fontId="2"/>
  </si>
  <si>
    <t>八戸工業大学</t>
    <rPh sb="0" eb="6">
      <t>ハチノヘコウギョウダイガク</t>
    </rPh>
    <phoneticPr fontId="3"/>
  </si>
  <si>
    <t>八戸学院聖アンナ幼稚園</t>
    <rPh sb="0" eb="2">
      <t>ハチノヘ</t>
    </rPh>
    <rPh sb="2" eb="4">
      <t>ガクイン</t>
    </rPh>
    <rPh sb="4" eb="5">
      <t>セイ</t>
    </rPh>
    <rPh sb="8" eb="11">
      <t>ヨウチエン</t>
    </rPh>
    <phoneticPr fontId="2"/>
  </si>
  <si>
    <t>八戸市青葉三丁目２３の７</t>
  </si>
  <si>
    <t>(0178)45-3670</t>
    <phoneticPr fontId="3"/>
  </si>
  <si>
    <t>八戸学院第二しののめ幼稚園</t>
    <rPh sb="0" eb="2">
      <t>ハチノヘ</t>
    </rPh>
    <rPh sb="2" eb="4">
      <t>ガクイン</t>
    </rPh>
    <rPh sb="4" eb="6">
      <t>ダイニ</t>
    </rPh>
    <rPh sb="10" eb="13">
      <t>ヨウチエン</t>
    </rPh>
    <phoneticPr fontId="2"/>
  </si>
  <si>
    <t>八戸市新井田字小久保尻１の５１</t>
    <rPh sb="6" eb="7">
      <t>アザ</t>
    </rPh>
    <phoneticPr fontId="2"/>
  </si>
  <si>
    <t>(0178)25-2488</t>
    <phoneticPr fontId="2"/>
  </si>
  <si>
    <t>八戸聖ウルスラ学院幼稚園</t>
  </si>
  <si>
    <t>八戸市田面木字上野平５３の２</t>
    <rPh sb="6" eb="7">
      <t>アザ</t>
    </rPh>
    <phoneticPr fontId="2"/>
  </si>
  <si>
    <t>(0178)27-2096</t>
    <phoneticPr fontId="3"/>
  </si>
  <si>
    <t>八戸聖ウルスラ学院</t>
    <rPh sb="0" eb="3">
      <t>ハチノヘセイ</t>
    </rPh>
    <rPh sb="7" eb="9">
      <t>ガクイン</t>
    </rPh>
    <phoneticPr fontId="3"/>
  </si>
  <si>
    <t>千葉幼稚園</t>
  </si>
  <si>
    <t>八戸市田向二丁目２の５</t>
    <rPh sb="0" eb="3">
      <t>ハチノヘシ</t>
    </rPh>
    <rPh sb="3" eb="4">
      <t>タ</t>
    </rPh>
    <rPh sb="4" eb="5">
      <t>ムカイ</t>
    </rPh>
    <rPh sb="5" eb="8">
      <t>ニチョウメ</t>
    </rPh>
    <phoneticPr fontId="2"/>
  </si>
  <si>
    <t>(0178)45-2312</t>
    <phoneticPr fontId="3"/>
  </si>
  <si>
    <t>八戸幼稚園</t>
  </si>
  <si>
    <t>八戸市類家四丁目９の３</t>
  </si>
  <si>
    <t>(0178)22-2224</t>
    <phoneticPr fontId="3"/>
  </si>
  <si>
    <t>聖公会栄光学園</t>
    <rPh sb="0" eb="7">
      <t>セイコウカイエイコウガクエン</t>
    </rPh>
    <phoneticPr fontId="3"/>
  </si>
  <si>
    <t>まほろば幼稚園</t>
  </si>
  <si>
    <t>八戸市売市二丁目７の２８</t>
  </si>
  <si>
    <t>(0178)24-4810</t>
    <phoneticPr fontId="3"/>
  </si>
  <si>
    <t>まほろば学園</t>
    <rPh sb="4" eb="6">
      <t>ガクエン</t>
    </rPh>
    <phoneticPr fontId="3"/>
  </si>
  <si>
    <t>駒沢幼稚園</t>
  </si>
  <si>
    <t>八戸市石手洗字駒ヶ沢２８の１</t>
    <rPh sb="6" eb="7">
      <t>アザ</t>
    </rPh>
    <phoneticPr fontId="2"/>
  </si>
  <si>
    <t>(0178)96-5517</t>
    <phoneticPr fontId="2"/>
  </si>
  <si>
    <t>藤和学園</t>
    <rPh sb="0" eb="4">
      <t>トウワガクエン</t>
    </rPh>
    <phoneticPr fontId="3"/>
  </si>
  <si>
    <t>みどり幼稚園</t>
  </si>
  <si>
    <t>八戸市柏崎三丁目１１の１４</t>
  </si>
  <si>
    <t>(0178)45-5974</t>
    <phoneticPr fontId="3"/>
  </si>
  <si>
    <t>正栄学園</t>
    <rPh sb="0" eb="2">
      <t>セイエイ</t>
    </rPh>
    <rPh sb="2" eb="4">
      <t>ガクエン</t>
    </rPh>
    <phoneticPr fontId="3"/>
  </si>
  <si>
    <t>八戸シオン幼稚園</t>
    <phoneticPr fontId="2"/>
  </si>
  <si>
    <t>八戸市糠塚字葭谷地２の１４</t>
    <rPh sb="5" eb="6">
      <t>アザ</t>
    </rPh>
    <phoneticPr fontId="2"/>
  </si>
  <si>
    <t>－</t>
  </si>
  <si>
    <t>八戸シオン学園</t>
    <rPh sb="0" eb="2">
      <t>ハチノヘ</t>
    </rPh>
    <rPh sb="5" eb="6">
      <t>ガク</t>
    </rPh>
    <rPh sb="6" eb="7">
      <t>エン</t>
    </rPh>
    <phoneticPr fontId="3"/>
  </si>
  <si>
    <t>休園</t>
    <rPh sb="0" eb="2">
      <t>キュウエン</t>
    </rPh>
    <phoneticPr fontId="3"/>
  </si>
  <si>
    <t>旭ヶ丘幼稚園</t>
  </si>
  <si>
    <t>八戸市旭ヶ丘三丁目１の８０</t>
  </si>
  <si>
    <t>(0178)25-3516</t>
    <phoneticPr fontId="3"/>
  </si>
  <si>
    <t>聖和学園</t>
    <rPh sb="0" eb="2">
      <t>セイワ</t>
    </rPh>
    <rPh sb="2" eb="4">
      <t>ガクエン</t>
    </rPh>
    <phoneticPr fontId="3"/>
  </si>
  <si>
    <t>八戸小中野幼稚園</t>
  </si>
  <si>
    <t>八戸市小中野六丁目４の５</t>
  </si>
  <si>
    <t>(0178)22-2860</t>
    <phoneticPr fontId="2"/>
  </si>
  <si>
    <t>学法</t>
    <phoneticPr fontId="3"/>
  </si>
  <si>
    <t>八戸基督教学園</t>
    <rPh sb="0" eb="2">
      <t>ハチノヘ</t>
    </rPh>
    <rPh sb="2" eb="4">
      <t>キリスト</t>
    </rPh>
    <rPh sb="4" eb="5">
      <t>キョウ</t>
    </rPh>
    <rPh sb="5" eb="7">
      <t>ガクエン</t>
    </rPh>
    <phoneticPr fontId="3"/>
  </si>
  <si>
    <t>八戸めぐみ幼稚園</t>
  </si>
  <si>
    <t>八戸市根城九丁目７の６</t>
  </si>
  <si>
    <t>(0178)22-7957</t>
    <phoneticPr fontId="3"/>
  </si>
  <si>
    <t>八戸めぐみ学園</t>
    <rPh sb="0" eb="2">
      <t>ハチノヘ</t>
    </rPh>
    <rPh sb="5" eb="7">
      <t>ガクエン</t>
    </rPh>
    <phoneticPr fontId="3"/>
  </si>
  <si>
    <t>イメルダ幼稚園</t>
  </si>
  <si>
    <t>八戸市柏崎四丁目１４の４０</t>
  </si>
  <si>
    <t>(0178)45-1993</t>
    <phoneticPr fontId="3"/>
  </si>
  <si>
    <t>津軽地域</t>
    <rPh sb="0" eb="4">
      <t>ツガルチイキ</t>
    </rPh>
    <phoneticPr fontId="3"/>
  </si>
  <si>
    <t>聖テレジア幼稚園</t>
  </si>
  <si>
    <t>黒石市大町二丁目６８</t>
  </si>
  <si>
    <t>(0172)52-3072</t>
    <phoneticPr fontId="2"/>
  </si>
  <si>
    <t>036-0384</t>
  </si>
  <si>
    <t>西北五地域</t>
    <phoneticPr fontId="3"/>
  </si>
  <si>
    <t>ひまわり幼稚園</t>
  </si>
  <si>
    <t>五所川原市元町４２</t>
  </si>
  <si>
    <t>(0173)34-5080</t>
    <phoneticPr fontId="3"/>
  </si>
  <si>
    <t>037-0044</t>
  </si>
  <si>
    <t>館田学園</t>
    <rPh sb="0" eb="2">
      <t>タテダ</t>
    </rPh>
    <rPh sb="2" eb="4">
      <t>ガクエン</t>
    </rPh>
    <phoneticPr fontId="3"/>
  </si>
  <si>
    <t>五所川原幼稚園</t>
  </si>
  <si>
    <t>五所川原市唐笠柳字藤巻８０</t>
    <rPh sb="8" eb="9">
      <t>アザ</t>
    </rPh>
    <phoneticPr fontId="2"/>
  </si>
  <si>
    <t>(0173)35-5150</t>
    <phoneticPr fontId="2"/>
  </si>
  <si>
    <t>下山学園</t>
    <rPh sb="0" eb="2">
      <t>シモヤマ</t>
    </rPh>
    <rPh sb="2" eb="4">
      <t>ガクエン</t>
    </rPh>
    <phoneticPr fontId="3"/>
  </si>
  <si>
    <t>聖心幼稚園</t>
  </si>
  <si>
    <t>五所川原市末広町１</t>
  </si>
  <si>
    <t>(0173)34-2222</t>
    <phoneticPr fontId="3"/>
  </si>
  <si>
    <t>037-0056</t>
  </si>
  <si>
    <t>十和田カトリック幼稚園</t>
  </si>
  <si>
    <t>十和田市東二番町１の５１</t>
    <rPh sb="0" eb="4">
      <t>トワダシ</t>
    </rPh>
    <rPh sb="4" eb="5">
      <t>ヒガシ</t>
    </rPh>
    <rPh sb="5" eb="8">
      <t>ニバンマチ</t>
    </rPh>
    <phoneticPr fontId="2"/>
  </si>
  <si>
    <t>(0176)23-2518</t>
    <phoneticPr fontId="3"/>
  </si>
  <si>
    <t>三沢カトリック幼稚園</t>
  </si>
  <si>
    <t>三沢市中央町四丁目３の１２</t>
  </si>
  <si>
    <t>(0176)53-2312</t>
    <phoneticPr fontId="3"/>
  </si>
  <si>
    <t>いちい幼稚園</t>
  </si>
  <si>
    <t>三沢市春日台二丁目１５４の７１</t>
  </si>
  <si>
    <t>(0176)53-7941</t>
    <phoneticPr fontId="3"/>
  </si>
  <si>
    <t>春日台学園</t>
    <rPh sb="0" eb="3">
      <t>カスガダイ</t>
    </rPh>
    <rPh sb="3" eb="5">
      <t>ガクエン</t>
    </rPh>
    <phoneticPr fontId="3"/>
  </si>
  <si>
    <t>私学助成園</t>
    <rPh sb="0" eb="2">
      <t>シガク</t>
    </rPh>
    <rPh sb="2" eb="4">
      <t>ジョセイ</t>
    </rPh>
    <rPh sb="4" eb="5">
      <t>エン</t>
    </rPh>
    <phoneticPr fontId="3"/>
  </si>
  <si>
    <t>松園幼稚園</t>
  </si>
  <si>
    <t>三沢市松園町二丁目２１の１</t>
  </si>
  <si>
    <t>(0176)51-1888</t>
    <phoneticPr fontId="3"/>
  </si>
  <si>
    <t>松園学園</t>
    <rPh sb="0" eb="4">
      <t>マツゾノガクエン</t>
    </rPh>
    <phoneticPr fontId="3"/>
  </si>
  <si>
    <t>大湊カトリック幼稚園</t>
  </si>
  <si>
    <t>むつ市大湊浜町２０の１７</t>
  </si>
  <si>
    <t>(0175)24-1720</t>
    <phoneticPr fontId="3"/>
  </si>
  <si>
    <t>035-0085</t>
  </si>
  <si>
    <t>田名部カトリック幼稚園</t>
  </si>
  <si>
    <t>むつ市新町１１の２８</t>
  </si>
  <si>
    <t>(0175)22-2491</t>
    <phoneticPr fontId="3"/>
  </si>
  <si>
    <t>大湊幼稚園</t>
  </si>
  <si>
    <t>むつ市宇田町１２の５</t>
  </si>
  <si>
    <t>(0175)24-2832</t>
    <phoneticPr fontId="3"/>
  </si>
  <si>
    <t>035-0092</t>
  </si>
  <si>
    <t>佐々木学園</t>
    <rPh sb="0" eb="3">
      <t>ササキ</t>
    </rPh>
    <rPh sb="3" eb="5">
      <t>ガクエン</t>
    </rPh>
    <phoneticPr fontId="3"/>
  </si>
  <si>
    <t>あたご幼稚園</t>
  </si>
  <si>
    <t>むつ市川内町川内８７</t>
  </si>
  <si>
    <t>(0175)42-3673</t>
    <phoneticPr fontId="3"/>
  </si>
  <si>
    <t>精舎学園</t>
    <rPh sb="0" eb="2">
      <t>ショウジャ</t>
    </rPh>
    <rPh sb="2" eb="4">
      <t>ガクエン</t>
    </rPh>
    <phoneticPr fontId="3"/>
  </si>
  <si>
    <t>平内町</t>
    <rPh sb="0" eb="3">
      <t>ヒラナイマチ</t>
    </rPh>
    <phoneticPr fontId="3"/>
  </si>
  <si>
    <t>山彦幼稚園</t>
  </si>
  <si>
    <t>東津軽郡平内町小湊字下槻５の３６</t>
    <rPh sb="9" eb="10">
      <t>アザ</t>
    </rPh>
    <phoneticPr fontId="2"/>
  </si>
  <si>
    <t>(017)755-4949</t>
    <phoneticPr fontId="2"/>
  </si>
  <si>
    <t>山彦学園</t>
    <rPh sb="0" eb="2">
      <t>ヤマビコ</t>
    </rPh>
    <rPh sb="2" eb="4">
      <t>ガクエン</t>
    </rPh>
    <phoneticPr fontId="3"/>
  </si>
  <si>
    <t>藤崎幼稚園</t>
  </si>
  <si>
    <t>南津軽郡藤崎町藤崎舘岡４９の４</t>
    <rPh sb="7" eb="9">
      <t>フジサキ</t>
    </rPh>
    <phoneticPr fontId="2"/>
  </si>
  <si>
    <t>(0172)75-5939</t>
    <phoneticPr fontId="2"/>
  </si>
  <si>
    <t>藤崎キリスト教学園</t>
    <rPh sb="0" eb="2">
      <t>フジサキ</t>
    </rPh>
    <rPh sb="6" eb="7">
      <t>キョウ</t>
    </rPh>
    <rPh sb="7" eb="9">
      <t>ガクエン</t>
    </rPh>
    <phoneticPr fontId="3"/>
  </si>
  <si>
    <t>鶴田町</t>
    <rPh sb="0" eb="2">
      <t>ツルタ</t>
    </rPh>
    <rPh sb="2" eb="3">
      <t>マチ</t>
    </rPh>
    <phoneticPr fontId="3"/>
  </si>
  <si>
    <t>ひなづる幼稚園</t>
  </si>
  <si>
    <t>北津軽郡鶴田町鶴田字中泉４</t>
    <rPh sb="9" eb="10">
      <t>アザ</t>
    </rPh>
    <phoneticPr fontId="2"/>
  </si>
  <si>
    <t>(0173)22-5362</t>
    <phoneticPr fontId="2"/>
  </si>
  <si>
    <t>鶴田学園</t>
    <rPh sb="0" eb="2">
      <t>ツルタ</t>
    </rPh>
    <rPh sb="2" eb="4">
      <t>ガクエン</t>
    </rPh>
    <phoneticPr fontId="3"/>
  </si>
  <si>
    <t>野辺地カトリック幼稚園</t>
  </si>
  <si>
    <t>上北郡野辺地町字野辺地３１８の１</t>
    <rPh sb="7" eb="8">
      <t>アザ</t>
    </rPh>
    <phoneticPr fontId="2"/>
  </si>
  <si>
    <t>(0175)64-3470</t>
    <phoneticPr fontId="3"/>
  </si>
  <si>
    <t>039-3131</t>
  </si>
  <si>
    <t>横浜町</t>
    <rPh sb="0" eb="2">
      <t>ヨコハマ</t>
    </rPh>
    <rPh sb="2" eb="3">
      <t>マチ</t>
    </rPh>
    <phoneticPr fontId="3"/>
  </si>
  <si>
    <t>横浜あさひ幼稚園</t>
  </si>
  <si>
    <t>上北郡横浜町字林ノ後２１の６</t>
    <rPh sb="6" eb="7">
      <t>アザ</t>
    </rPh>
    <phoneticPr fontId="2"/>
  </si>
  <si>
    <t>(0175)78-6041</t>
    <phoneticPr fontId="2"/>
  </si>
  <si>
    <t>039-4135</t>
  </si>
  <si>
    <t>あさひ学園</t>
    <rPh sb="3" eb="5">
      <t>ガクエン</t>
    </rPh>
    <phoneticPr fontId="3"/>
  </si>
  <si>
    <t>私学助成園</t>
    <rPh sb="0" eb="4">
      <t>シガクジョセイ</t>
    </rPh>
    <rPh sb="4" eb="5">
      <t>エン</t>
    </rPh>
    <phoneticPr fontId="3"/>
  </si>
  <si>
    <t>おいらせ町</t>
    <rPh sb="4" eb="5">
      <t>チョウ</t>
    </rPh>
    <phoneticPr fontId="3"/>
  </si>
  <si>
    <t>しもだ幼稚園</t>
  </si>
  <si>
    <t>上北郡おいらせ町青葉五丁目５０の８４１</t>
  </si>
  <si>
    <t>(0176)51-1850</t>
    <phoneticPr fontId="3"/>
  </si>
  <si>
    <t>下田学園</t>
    <rPh sb="0" eb="2">
      <t>シモダ</t>
    </rPh>
    <rPh sb="2" eb="4">
      <t>ガクエン</t>
    </rPh>
    <phoneticPr fontId="3"/>
  </si>
  <si>
    <t>三戸紫苑幼稚園</t>
    <phoneticPr fontId="2"/>
  </si>
  <si>
    <t>三戸郡三戸町梅内字雷平２５２</t>
    <rPh sb="8" eb="9">
      <t>アザ</t>
    </rPh>
    <phoneticPr fontId="2"/>
  </si>
  <si>
    <t>(0179)22-1926</t>
    <phoneticPr fontId="2"/>
  </si>
  <si>
    <t>紫苑学園</t>
    <rPh sb="0" eb="2">
      <t>シオン</t>
    </rPh>
    <rPh sb="2" eb="4">
      <t>ガクエン</t>
    </rPh>
    <phoneticPr fontId="3"/>
  </si>
  <si>
    <t>五戸カトリック幼稚園</t>
  </si>
  <si>
    <t>三戸郡五戸町下モ沢向１２の１</t>
  </si>
  <si>
    <t>(0178)62-3450</t>
    <phoneticPr fontId="2"/>
  </si>
  <si>
    <t>039-1518</t>
  </si>
  <si>
    <t>西谷　洌</t>
    <phoneticPr fontId="3"/>
  </si>
  <si>
    <t>停止</t>
    <rPh sb="0" eb="2">
      <t>テイシ</t>
    </rPh>
    <phoneticPr fontId="3"/>
  </si>
  <si>
    <t>霜鳥　秋則</t>
  </si>
  <si>
    <t>島村　新</t>
    <rPh sb="0" eb="2">
      <t>シマムラ</t>
    </rPh>
    <rPh sb="3" eb="4">
      <t>アラタ</t>
    </rPh>
    <phoneticPr fontId="3"/>
  </si>
  <si>
    <t>高橋 福太郎</t>
    <rPh sb="0" eb="2">
      <t>タカハシ</t>
    </rPh>
    <rPh sb="3" eb="6">
      <t>フクタロウ</t>
    </rPh>
    <phoneticPr fontId="4"/>
  </si>
  <si>
    <t>法官　新一</t>
  </si>
  <si>
    <t>松村　浩二</t>
    <rPh sb="0" eb="2">
      <t>マツムラ</t>
    </rPh>
    <rPh sb="3" eb="5">
      <t>コウジ</t>
    </rPh>
    <phoneticPr fontId="3"/>
  </si>
  <si>
    <t>尾形　公一</t>
    <rPh sb="0" eb="2">
      <t>オガタ</t>
    </rPh>
    <rPh sb="3" eb="5">
      <t>コウイチ</t>
    </rPh>
    <phoneticPr fontId="3"/>
  </si>
  <si>
    <t>記載の電話は八戸合同庁舎代表</t>
    <rPh sb="0" eb="2">
      <t>キサイ</t>
    </rPh>
    <rPh sb="3" eb="5">
      <t>デンワ</t>
    </rPh>
    <phoneticPr fontId="3"/>
  </si>
  <si>
    <t>工藤　光</t>
    <rPh sb="0" eb="2">
      <t>クドウ</t>
    </rPh>
    <rPh sb="3" eb="4">
      <t>ヒカリ</t>
    </rPh>
    <phoneticPr fontId="3"/>
  </si>
  <si>
    <t>三上　総一郎</t>
    <rPh sb="0" eb="2">
      <t>ミカミ</t>
    </rPh>
    <rPh sb="3" eb="6">
      <t>ソウイチロウ</t>
    </rPh>
    <phoneticPr fontId="3"/>
  </si>
  <si>
    <t xml:space="preserve">0178-27-5111 </t>
    <phoneticPr fontId="4"/>
  </si>
  <si>
    <t>東青地域県民局地域健康福祉部こども女性相談総室（女性相談支援センター）</t>
    <rPh sb="17" eb="19">
      <t>ジョセイ</t>
    </rPh>
    <rPh sb="24" eb="26">
      <t>ジョセイ</t>
    </rPh>
    <rPh sb="28" eb="30">
      <t>シエン</t>
    </rPh>
    <phoneticPr fontId="3"/>
  </si>
  <si>
    <t>田中　成子</t>
    <rPh sb="0" eb="2">
      <t>タナカ</t>
    </rPh>
    <rPh sb="3" eb="4">
      <t>ナリ</t>
    </rPh>
    <rPh sb="4" eb="5">
      <t>コ</t>
    </rPh>
    <phoneticPr fontId="3"/>
  </si>
  <si>
    <t>十和田食肉衛生検査所おいらせ支所</t>
    <rPh sb="0" eb="3">
      <t>トワダ</t>
    </rPh>
    <rPh sb="3" eb="5">
      <t>ショクニク</t>
    </rPh>
    <rPh sb="5" eb="7">
      <t>エイセイ</t>
    </rPh>
    <rPh sb="7" eb="9">
      <t>ケンサ</t>
    </rPh>
    <rPh sb="9" eb="10">
      <t>ショ</t>
    </rPh>
    <rPh sb="14" eb="16">
      <t>シショ</t>
    </rPh>
    <phoneticPr fontId="3"/>
  </si>
  <si>
    <t>上北郡おいらせ町松原二丁目132-34</t>
    <rPh sb="0" eb="3">
      <t>カミキタグン</t>
    </rPh>
    <rPh sb="8" eb="9">
      <t>マツ</t>
    </rPh>
    <rPh sb="9" eb="10">
      <t>ハラ</t>
    </rPh>
    <rPh sb="10" eb="13">
      <t>ニチョウメ</t>
    </rPh>
    <phoneticPr fontId="4"/>
  </si>
  <si>
    <t>0178-52-7900</t>
    <phoneticPr fontId="3"/>
  </si>
  <si>
    <t>039-2206</t>
    <phoneticPr fontId="3"/>
  </si>
  <si>
    <t>青森県 健康医療福祉部</t>
    <rPh sb="0" eb="1">
      <t>アオ</t>
    </rPh>
    <rPh sb="1" eb="2">
      <t>モリ</t>
    </rPh>
    <rPh sb="2" eb="3">
      <t>ケン</t>
    </rPh>
    <rPh sb="4" eb="6">
      <t>ケンコウ</t>
    </rPh>
    <rPh sb="6" eb="8">
      <t>イリョウ</t>
    </rPh>
    <rPh sb="8" eb="9">
      <t>フク</t>
    </rPh>
    <rPh sb="9" eb="10">
      <t>シ</t>
    </rPh>
    <rPh sb="10" eb="11">
      <t>ブ</t>
    </rPh>
    <phoneticPr fontId="4"/>
  </si>
  <si>
    <t>（令和６年４月１日現在）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</si>
  <si>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※　この名簿は、令和６年４月１日現在で取りまとめています。</t>
    <rPh sb="4" eb="6">
      <t>メイボ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5" eb="16">
      <t>ニチ</t>
    </rPh>
    <rPh sb="16" eb="18">
      <t>ゲンザイ</t>
    </rPh>
    <rPh sb="19" eb="20">
      <t>ト</t>
    </rPh>
    <phoneticPr fontId="4"/>
  </si>
  <si>
    <t>R６青森県健康福祉
関係施設名簿</t>
    <rPh sb="2" eb="5">
      <t>アオモリケン</t>
    </rPh>
    <rPh sb="5" eb="7">
      <t>ケンコウ</t>
    </rPh>
    <rPh sb="7" eb="9">
      <t>フクシ</t>
    </rPh>
    <rPh sb="10" eb="12">
      <t>カンケイ</t>
    </rPh>
    <rPh sb="12" eb="14">
      <t>シセツ</t>
    </rPh>
    <rPh sb="14" eb="16">
      <t>メイボ</t>
    </rPh>
    <phoneticPr fontId="3"/>
  </si>
  <si>
    <t>無料低額宿泊所(P50)</t>
  </si>
  <si>
    <t>児童館(P5)</t>
  </si>
  <si>
    <t>児童養護施設(P6)</t>
  </si>
  <si>
    <t>福祉型障害児入所施設(P7)</t>
  </si>
  <si>
    <t>児童自立支援施設(P7)</t>
  </si>
  <si>
    <t>母子生活支援施設(P7)</t>
  </si>
  <si>
    <t>医療型障害児入所施設（旧肢体不自由児施設）(P7)</t>
  </si>
  <si>
    <t>進行性筋萎縮症児施設等(P7)</t>
  </si>
  <si>
    <t>医療型障害児入所施設（旧重症心身障害児施設等）(P7)</t>
  </si>
  <si>
    <t>児童心理治療施設(P7)</t>
    <phoneticPr fontId="3"/>
  </si>
  <si>
    <t>乳児院(P7)</t>
  </si>
  <si>
    <t>児童家庭支援センター(P7)</t>
  </si>
  <si>
    <t>助産施設(P7)</t>
  </si>
  <si>
    <t>幼保連携型認定こども園(P8)</t>
  </si>
  <si>
    <t>幼稚園型認定こども園(P31)</t>
  </si>
  <si>
    <t>保育所型認定こども園(P33)</t>
  </si>
  <si>
    <t>地域活動支援センター（地域生活支援事業）(P38)</t>
  </si>
  <si>
    <t>生活保護施設（救護施設）(P39)</t>
  </si>
  <si>
    <t>養護老人ホーム(P39)</t>
  </si>
  <si>
    <t>特別養護老人ホーム(P40)</t>
  </si>
  <si>
    <t>軽費老人ホーム（Ａ型）(P43)</t>
  </si>
  <si>
    <t>軽費老人ホーム（ケアハウス）(P43)</t>
  </si>
  <si>
    <t>生活支援ハウス（高齢者生活福祉センター）(P43)</t>
  </si>
  <si>
    <t>老人福祉センター(P44)</t>
  </si>
  <si>
    <t>地域包括支援センター(P45)</t>
  </si>
  <si>
    <t>介護老人保健施設(P48)</t>
  </si>
  <si>
    <t>介護医療院(P50)</t>
  </si>
  <si>
    <t>へき地保健福祉館(P50)</t>
  </si>
  <si>
    <t>地域福祉センター(P50)</t>
  </si>
  <si>
    <t>市町村保健センター(P51)</t>
  </si>
  <si>
    <t>病院(P52)</t>
  </si>
  <si>
    <t>社会福祉法人(P75)</t>
  </si>
  <si>
    <t>保育士養成校(P88)</t>
  </si>
  <si>
    <t>社会福祉士養成施設(P88)</t>
  </si>
  <si>
    <t>介護福祉士養成施設(P88)</t>
  </si>
  <si>
    <t>介護福祉士実務者養成施設(P88)</t>
  </si>
  <si>
    <t>医師養成校(P89)</t>
  </si>
  <si>
    <t>薬剤師養成校(P89)</t>
  </si>
  <si>
    <t>看護師等養成所(P89)</t>
  </si>
  <si>
    <t>歯科衛生士・歯科技工士養成校(P90)</t>
  </si>
  <si>
    <t>臨床検査技師養成校(P90)</t>
  </si>
  <si>
    <t>診療放射線技師養成校(P90)</t>
  </si>
  <si>
    <t>理学療法士養成校(P90)</t>
  </si>
  <si>
    <t>作業療法士養成校(P90)</t>
  </si>
  <si>
    <t>言語聴覚士養成校(P90)</t>
  </si>
  <si>
    <t>救急救命士養成校(P90)</t>
  </si>
  <si>
    <t>柔道整復師養成校(P90)</t>
  </si>
  <si>
    <t>管理栄養士養成校(P91)</t>
  </si>
  <si>
    <t>栄養士養成校(P91)</t>
  </si>
  <si>
    <t>県立保健大学(P91)</t>
  </si>
  <si>
    <t>関係行政機関(P91)</t>
  </si>
  <si>
    <t>35</t>
    <phoneticPr fontId="3"/>
  </si>
  <si>
    <t>（参考）幼稚園</t>
    <rPh sb="1" eb="3">
      <t>サンコウ</t>
    </rPh>
    <rPh sb="4" eb="7">
      <t>ヨウチエン</t>
    </rPh>
    <phoneticPr fontId="3"/>
  </si>
  <si>
    <t>障害者支援施設(P37)</t>
  </si>
  <si>
    <t>青森県健康福祉関係施設総括表（「１６保育士養成校」から「３５（参考）幼稚園」までを除く）</t>
    <rPh sb="0" eb="3">
      <t>アオモリケン</t>
    </rPh>
    <rPh sb="3" eb="5">
      <t>ケンコウ</t>
    </rPh>
    <rPh sb="5" eb="7">
      <t>フクシ</t>
    </rPh>
    <rPh sb="7" eb="9">
      <t>カンケイ</t>
    </rPh>
    <rPh sb="9" eb="11">
      <t>シセツ</t>
    </rPh>
    <rPh sb="11" eb="13">
      <t>ソウカツ</t>
    </rPh>
    <rPh sb="13" eb="14">
      <t>ヒョウ</t>
    </rPh>
    <rPh sb="18" eb="20">
      <t>ホイク</t>
    </rPh>
    <rPh sb="20" eb="21">
      <t>シ</t>
    </rPh>
    <rPh sb="21" eb="23">
      <t>ヨウセイ</t>
    </rPh>
    <rPh sb="23" eb="24">
      <t>コウ</t>
    </rPh>
    <rPh sb="31" eb="33">
      <t>サンコウ</t>
    </rPh>
    <rPh sb="34" eb="37">
      <t>ヨウチエン</t>
    </rPh>
    <rPh sb="41" eb="42">
      <t>ノゾ</t>
    </rPh>
    <phoneticPr fontId="4"/>
  </si>
  <si>
    <t>幼保連携型認定こども園青葉こども園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アオバ</t>
    </rPh>
    <rPh sb="16" eb="17">
      <t>エン</t>
    </rPh>
    <phoneticPr fontId="3"/>
  </si>
  <si>
    <t>八戸市長根四丁目17-20</t>
    <rPh sb="0" eb="3">
      <t>ハチノヘシ</t>
    </rPh>
    <rPh sb="3" eb="5">
      <t>ナガネ</t>
    </rPh>
    <rPh sb="5" eb="8">
      <t>ヨンチョウメ</t>
    </rPh>
    <phoneticPr fontId="3"/>
  </si>
  <si>
    <t>031-0077</t>
  </si>
  <si>
    <r>
      <t>つがる市木造浮巣</t>
    </r>
    <r>
      <rPr>
        <sz val="12"/>
        <rFont val="ＭＳ ゴシック"/>
        <family val="3"/>
        <charset val="128"/>
      </rPr>
      <t>21-18</t>
    </r>
  </si>
  <si>
    <r>
      <t>つがる市稲垣町豊川初瀬</t>
    </r>
    <r>
      <rPr>
        <sz val="12"/>
        <rFont val="ＭＳ ゴシック"/>
        <family val="3"/>
        <charset val="128"/>
      </rPr>
      <t>63-24</t>
    </r>
  </si>
  <si>
    <t>北津軽郡中泊町大字中里字亀山170-1</t>
    <rPh sb="0" eb="1">
      <t>キタ</t>
    </rPh>
    <rPh sb="1" eb="3">
      <t>ツガル</t>
    </rPh>
    <rPh sb="3" eb="5">
      <t>グンチュウ</t>
    </rPh>
    <rPh sb="5" eb="7">
      <t>トマリチョウ</t>
    </rPh>
    <rPh sb="7" eb="9">
      <t>オオアザ</t>
    </rPh>
    <rPh sb="9" eb="11">
      <t>ナカサト</t>
    </rPh>
    <rPh sb="11" eb="12">
      <t>ジ</t>
    </rPh>
    <rPh sb="12" eb="14">
      <t>カメヤマ</t>
    </rPh>
    <phoneticPr fontId="7"/>
  </si>
  <si>
    <t>039-0595</t>
  </si>
  <si>
    <t>内 消内 循内 精 放 心療内  整 ﾘﾊ 泌 脳神内 皮 糖内 　血管外 乳外</t>
    <rPh sb="24" eb="25">
      <t>ノウ</t>
    </rPh>
    <rPh sb="25" eb="26">
      <t>シン</t>
    </rPh>
    <rPh sb="26" eb="27">
      <t>ナイ</t>
    </rPh>
    <rPh sb="28" eb="29">
      <t>カワ</t>
    </rPh>
    <rPh sb="30" eb="31">
      <t>トウ</t>
    </rPh>
    <rPh sb="31" eb="32">
      <t>ナイ</t>
    </rPh>
    <rPh sb="34" eb="36">
      <t>ケッカン</t>
    </rPh>
    <rPh sb="36" eb="37">
      <t>ソト</t>
    </rPh>
    <rPh sb="38" eb="39">
      <t>ニュウ</t>
    </rPh>
    <rPh sb="39" eb="40">
      <t>ガイ</t>
    </rPh>
    <phoneticPr fontId="3"/>
  </si>
  <si>
    <t>救急病院指定　内  ﾘﾊ 循内 呼内 消内 神内 放 血外 心血外 腎内 外 整 肛外 皮 耳 呼</t>
    <rPh sb="48" eb="49">
      <t>コ</t>
    </rPh>
    <phoneticPr fontId="3"/>
  </si>
  <si>
    <t>救急病院指定  内 脳外 ﾘﾊ 脳内　歯　脳・血管内 循内　放  整</t>
    <rPh sb="16" eb="17">
      <t>ノウ</t>
    </rPh>
    <rPh sb="33" eb="34">
      <t>ヒトシ</t>
    </rPh>
    <phoneticPr fontId="3"/>
  </si>
  <si>
    <t>救急病院指定  内 精 脳内 呼内 循内
内分・糖内 小 外 整 麻 呼外 脳外 皮 泌 眼 耳 放 消内 小外 乳外 ﾘﾊ 歯外 形 産 心血外 婦　病診　消外 救</t>
    <rPh sb="8" eb="9">
      <t>ナイ</t>
    </rPh>
    <rPh sb="10" eb="11">
      <t>セイ</t>
    </rPh>
    <rPh sb="12" eb="14">
      <t>ノウナイ</t>
    </rPh>
    <rPh sb="15" eb="17">
      <t>コナイ</t>
    </rPh>
    <rPh sb="18" eb="20">
      <t>ジュンナイ</t>
    </rPh>
    <rPh sb="21" eb="23">
      <t>ナイブン</t>
    </rPh>
    <rPh sb="24" eb="25">
      <t>トウ</t>
    </rPh>
    <rPh sb="25" eb="26">
      <t>ナイ</t>
    </rPh>
    <rPh sb="27" eb="28">
      <t>ショウ</t>
    </rPh>
    <rPh sb="29" eb="30">
      <t>ソト</t>
    </rPh>
    <rPh sb="31" eb="32">
      <t>ヒトシ</t>
    </rPh>
    <rPh sb="33" eb="34">
      <t>マ</t>
    </rPh>
    <rPh sb="35" eb="36">
      <t>コ</t>
    </rPh>
    <rPh sb="36" eb="37">
      <t>ガイ</t>
    </rPh>
    <rPh sb="38" eb="40">
      <t>ノウゲ</t>
    </rPh>
    <rPh sb="41" eb="42">
      <t>カワ</t>
    </rPh>
    <rPh sb="43" eb="44">
      <t>ヒ</t>
    </rPh>
    <rPh sb="45" eb="46">
      <t>メ</t>
    </rPh>
    <rPh sb="47" eb="48">
      <t>ミミ</t>
    </rPh>
    <rPh sb="49" eb="50">
      <t>ホウ</t>
    </rPh>
    <rPh sb="51" eb="52">
      <t>ショウ</t>
    </rPh>
    <rPh sb="52" eb="53">
      <t>ナイ</t>
    </rPh>
    <rPh sb="54" eb="55">
      <t>ショウ</t>
    </rPh>
    <rPh sb="55" eb="56">
      <t>ソト</t>
    </rPh>
    <rPh sb="57" eb="58">
      <t>チチ</t>
    </rPh>
    <rPh sb="58" eb="59">
      <t>ガイ</t>
    </rPh>
    <rPh sb="63" eb="64">
      <t>ハ</t>
    </rPh>
    <rPh sb="64" eb="65">
      <t>ガイ</t>
    </rPh>
    <rPh sb="66" eb="67">
      <t>カタチ</t>
    </rPh>
    <rPh sb="68" eb="69">
      <t>サン</t>
    </rPh>
    <rPh sb="70" eb="72">
      <t>シンケツ</t>
    </rPh>
    <rPh sb="72" eb="73">
      <t>ガイ</t>
    </rPh>
    <rPh sb="74" eb="75">
      <t>フ</t>
    </rPh>
    <rPh sb="76" eb="78">
      <t>ビョウシン</t>
    </rPh>
    <rPh sb="79" eb="81">
      <t>ショウゲ</t>
    </rPh>
    <rPh sb="82" eb="83">
      <t>キュウ</t>
    </rPh>
    <phoneticPr fontId="3"/>
  </si>
  <si>
    <t>救急病院指定　内 精 小 外 整 眼 耳 脳 皮 ひ 産婦 ﾘﾊ 放 歯口 呼内 循内 糖内 脳内</t>
    <phoneticPr fontId="3"/>
  </si>
  <si>
    <t>弘前市大字福村字新舘添50-8</t>
    <rPh sb="9" eb="10">
      <t>タテ</t>
    </rPh>
    <phoneticPr fontId="3"/>
  </si>
  <si>
    <t>弘前市大字桜ケ丘四丁目2-2</t>
    <phoneticPr fontId="3"/>
  </si>
  <si>
    <t>弘前市大字原ケ平字山中39-1</t>
    <phoneticPr fontId="3"/>
  </si>
  <si>
    <t>弘前市大字松ケ枝二丁目1-15</t>
    <phoneticPr fontId="3"/>
  </si>
  <si>
    <t>下北郡大間町大字大間字寺道16
健康福祉センター「スマイリー」内</t>
    <rPh sb="16" eb="18">
      <t>ケンコウ</t>
    </rPh>
    <rPh sb="18" eb="20">
      <t>フクシ</t>
    </rPh>
    <rPh sb="31" eb="32">
      <t>ナイ</t>
    </rPh>
    <phoneticPr fontId="3"/>
  </si>
  <si>
    <t>0178-38-0700</t>
  </si>
  <si>
    <t>記載の電話は保健所代表番号</t>
    <rPh sb="6" eb="9">
      <t>ホケンジョ</t>
    </rPh>
    <rPh sb="9" eb="11">
      <t>ダイヒョウ</t>
    </rPh>
    <rPh sb="11" eb="13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</si>
</sst>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"/>
    <numFmt numFmtId="177" formatCode="[$-411]ge\.m\.d;@"/>
    <numFmt numFmtId="178" formatCode="0_);[Red]\(0\)"/>
    <numFmt numFmtId="179" formatCode="&quot;ショートステイ&quot;General"/>
    <numFmt numFmtId="180" formatCode="&quot;通所リハ&quot;General"/>
    <numFmt numFmtId="181" formatCode="&quot;通所&quot;General"/>
    <numFmt numFmtId="182" formatCode="&quot;短期入所&quot;General"/>
    <numFmt numFmtId="183" formatCode="&quot;短期入所&quot;\_x000a_General"/>
  </numFmts>
  <fonts count="104" x14ac:knownFonts="1">
    <font>
      <sz val="10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33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明朝"/>
      <family val="1"/>
      <charset val="128"/>
    </font>
    <font>
      <u/>
      <sz val="16"/>
      <color indexed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trike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indexed="8"/>
      <name val="ＭＳ ゴシック"/>
      <family val="3"/>
    </font>
    <font>
      <sz val="10"/>
      <color indexed="9"/>
      <name val="ＭＳ ゴシック"/>
      <family val="3"/>
    </font>
    <font>
      <sz val="10"/>
      <color rgb="FF9C6500"/>
      <name val="ＭＳ ゴシック"/>
      <family val="3"/>
    </font>
    <font>
      <b/>
      <sz val="18"/>
      <color theme="3"/>
      <name val="ＭＳ Ｐゴシック"/>
      <family val="3"/>
    </font>
    <font>
      <b/>
      <sz val="10"/>
      <color indexed="9"/>
      <name val="ＭＳ ゴシック"/>
      <family val="3"/>
    </font>
    <font>
      <sz val="11"/>
      <name val="ＭＳ Ｐ明朝"/>
      <family val="1"/>
    </font>
    <font>
      <sz val="10"/>
      <color rgb="FFFA7D00"/>
      <name val="ＭＳ ゴシック"/>
      <family val="3"/>
    </font>
    <font>
      <sz val="10"/>
      <color rgb="FF3F3F76"/>
      <name val="ＭＳ ゴシック"/>
      <family val="3"/>
    </font>
    <font>
      <b/>
      <sz val="10"/>
      <color rgb="FF3F3F3F"/>
      <name val="ＭＳ ゴシック"/>
      <family val="3"/>
    </font>
    <font>
      <sz val="10"/>
      <color rgb="FF9C0006"/>
      <name val="ＭＳ ゴシック"/>
      <family val="3"/>
    </font>
    <font>
      <sz val="11"/>
      <color indexed="8"/>
      <name val="ＭＳ Ｐゴシック"/>
      <family val="3"/>
      <scheme val="minor"/>
    </font>
    <font>
      <sz val="10"/>
      <color rgb="FF0061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10"/>
      <color rgb="FFFA7D00"/>
      <name val="ＭＳ ゴシック"/>
      <family val="3"/>
    </font>
    <font>
      <i/>
      <sz val="10"/>
      <color rgb="FF7F7F7F"/>
      <name val="ＭＳ ゴシック"/>
      <family val="3"/>
    </font>
    <font>
      <sz val="10"/>
      <color indexed="10"/>
      <name val="ＭＳ ゴシック"/>
      <family val="3"/>
    </font>
    <font>
      <b/>
      <sz val="10"/>
      <color indexed="8"/>
      <name val="ＭＳ ゴシック"/>
      <family val="3"/>
    </font>
    <font>
      <sz val="6"/>
      <name val="ＭＳ ゴシック"/>
      <family val="3"/>
    </font>
    <font>
      <u/>
      <sz val="11"/>
      <color indexed="12"/>
      <name val="ＭＳ Ｐ明朝"/>
      <family val="1"/>
    </font>
    <font>
      <sz val="12"/>
      <name val="ＭＳ ゴシック"/>
      <family val="3"/>
    </font>
    <font>
      <sz val="10"/>
      <color rgb="FF000000"/>
      <name val="ＭＳ ゴシック"/>
      <family val="3"/>
    </font>
    <font>
      <sz val="10"/>
      <color rgb="FF00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b/>
      <sz val="18"/>
      <color rgb="FF1F497D"/>
      <name val="ＭＳ Ｐゴシック"/>
      <family val="3"/>
      <charset val="128"/>
    </font>
    <font>
      <b/>
      <sz val="10"/>
      <color rgb="FFFFFFFF"/>
      <name val="ＭＳ ゴシック"/>
      <family val="3"/>
      <charset val="128"/>
    </font>
    <font>
      <u/>
      <sz val="11"/>
      <color rgb="FF0000FF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5"/>
      <color rgb="FF1F497D"/>
      <name val="ＭＳ ゴシック"/>
      <family val="3"/>
      <charset val="128"/>
    </font>
    <font>
      <b/>
      <sz val="13"/>
      <color rgb="FF1F497D"/>
      <name val="ＭＳ ゴシック"/>
      <family val="3"/>
      <charset val="128"/>
    </font>
    <font>
      <b/>
      <sz val="11"/>
      <color rgb="FF1F497D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color rgb="FF000000"/>
      <name val="ＭＳ Ｐ明朝"/>
      <family val="1"/>
      <charset val="128"/>
    </font>
    <font>
      <strike/>
      <sz val="12"/>
      <name val="ＭＳ ゴシック"/>
      <family val="3"/>
    </font>
    <font>
      <sz val="6"/>
      <name val="ＭＳ Ｐ明朝"/>
      <family val="1"/>
    </font>
    <font>
      <b/>
      <sz val="14"/>
      <name val="ＭＳ ゴシック"/>
      <family val="3"/>
    </font>
    <font>
      <sz val="12"/>
      <name val="ＭＳ 明朝"/>
      <family val="1"/>
      <charset val="128"/>
    </font>
  </fonts>
  <fills count="7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DBEF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0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4"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29" borderId="161" applyNumberFormat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8" fillId="3" borderId="162" applyNumberFormat="0" applyFont="0" applyAlignment="0" applyProtection="0">
      <alignment vertical="center"/>
    </xf>
    <xf numFmtId="0" fontId="47" fillId="0" borderId="163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16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165" applyNumberFormat="0" applyFill="0" applyAlignment="0" applyProtection="0">
      <alignment vertical="center"/>
    </xf>
    <xf numFmtId="0" fontId="51" fillId="0" borderId="166" applyNumberFormat="0" applyFill="0" applyAlignment="0" applyProtection="0">
      <alignment vertical="center"/>
    </xf>
    <xf numFmtId="0" fontId="52" fillId="0" borderId="16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68" applyNumberFormat="0" applyFill="0" applyAlignment="0" applyProtection="0">
      <alignment vertical="center"/>
    </xf>
    <xf numFmtId="0" fontId="53" fillId="32" borderId="16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55" fillId="2" borderId="16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5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9" borderId="161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5" fillId="3" borderId="162" applyNumberFormat="0" applyFont="0" applyAlignment="0" applyProtection="0">
      <alignment vertical="center"/>
    </xf>
    <xf numFmtId="0" fontId="71" fillId="0" borderId="163" applyNumberFormat="0" applyFill="0" applyAlignment="0" applyProtection="0">
      <alignment vertical="center"/>
    </xf>
    <xf numFmtId="0" fontId="72" fillId="2" borderId="164" applyNumberFormat="0" applyAlignment="0" applyProtection="0">
      <alignment vertical="center"/>
    </xf>
    <xf numFmtId="0" fontId="73" fillId="32" borderId="169" applyNumberFormat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6" fillId="33" borderId="0" applyNumberFormat="0" applyBorder="0" applyAlignment="0" applyProtection="0">
      <alignment vertical="center"/>
    </xf>
    <xf numFmtId="0" fontId="77" fillId="0" borderId="165" applyNumberFormat="0" applyFill="0" applyAlignment="0" applyProtection="0">
      <alignment vertical="center"/>
    </xf>
    <xf numFmtId="0" fontId="78" fillId="0" borderId="182" applyNumberFormat="0" applyFill="0" applyAlignment="0" applyProtection="0">
      <alignment vertical="center"/>
    </xf>
    <xf numFmtId="0" fontId="79" fillId="0" borderId="16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32" borderId="16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6" fontId="70" fillId="0" borderId="0" applyFont="0" applyFill="0" applyBorder="0" applyAlignment="0" applyProtection="0">
      <alignment vertical="center"/>
    </xf>
    <xf numFmtId="0" fontId="83" fillId="0" borderId="16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38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8" fillId="50" borderId="0">
      <alignment vertical="center"/>
    </xf>
    <xf numFmtId="0" fontId="88" fillId="51" borderId="0">
      <alignment vertical="center"/>
    </xf>
    <xf numFmtId="0" fontId="88" fillId="52" borderId="0">
      <alignment vertical="center"/>
    </xf>
    <xf numFmtId="0" fontId="88" fillId="53" borderId="0">
      <alignment vertical="center"/>
    </xf>
    <xf numFmtId="38" fontId="88" fillId="0" borderId="0">
      <alignment vertical="center"/>
    </xf>
    <xf numFmtId="0" fontId="88" fillId="54" borderId="0">
      <alignment vertical="center"/>
    </xf>
    <xf numFmtId="0" fontId="88" fillId="55" borderId="0">
      <alignment vertical="center"/>
    </xf>
    <xf numFmtId="0" fontId="88" fillId="56" borderId="0">
      <alignment vertical="center"/>
    </xf>
    <xf numFmtId="0" fontId="88" fillId="57" borderId="0">
      <alignment vertical="center"/>
    </xf>
    <xf numFmtId="0" fontId="88" fillId="58" borderId="0">
      <alignment vertical="center"/>
    </xf>
    <xf numFmtId="0" fontId="88" fillId="59" borderId="0">
      <alignment vertical="center"/>
    </xf>
    <xf numFmtId="0" fontId="89" fillId="60" borderId="0">
      <alignment vertical="center"/>
    </xf>
    <xf numFmtId="0" fontId="89" fillId="61" borderId="0">
      <alignment vertical="center"/>
    </xf>
    <xf numFmtId="0" fontId="89" fillId="62" borderId="0">
      <alignment vertical="center"/>
    </xf>
    <xf numFmtId="0" fontId="89" fillId="63" borderId="0">
      <alignment vertical="center"/>
    </xf>
    <xf numFmtId="0" fontId="89" fillId="64" borderId="0">
      <alignment vertical="center"/>
    </xf>
    <xf numFmtId="0" fontId="89" fillId="65" borderId="0">
      <alignment vertical="center"/>
    </xf>
    <xf numFmtId="0" fontId="46" fillId="30" borderId="0">
      <alignment vertical="center"/>
    </xf>
    <xf numFmtId="0" fontId="89" fillId="66" borderId="0">
      <alignment vertical="center"/>
    </xf>
    <xf numFmtId="0" fontId="89" fillId="67" borderId="0">
      <alignment vertical="center"/>
    </xf>
    <xf numFmtId="0" fontId="89" fillId="68" borderId="0">
      <alignment vertical="center"/>
    </xf>
    <xf numFmtId="0" fontId="89" fillId="69" borderId="0">
      <alignment vertical="center"/>
    </xf>
    <xf numFmtId="0" fontId="89" fillId="70" borderId="0">
      <alignment vertical="center"/>
    </xf>
    <xf numFmtId="0" fontId="89" fillId="71" borderId="0">
      <alignment vertical="center"/>
    </xf>
    <xf numFmtId="0" fontId="90" fillId="0" borderId="0">
      <alignment vertical="center"/>
    </xf>
    <xf numFmtId="0" fontId="91" fillId="29" borderId="161">
      <alignment vertical="center"/>
    </xf>
    <xf numFmtId="0" fontId="92" fillId="0" borderId="0">
      <alignment vertical="top"/>
      <protection locked="0"/>
    </xf>
    <xf numFmtId="9" fontId="93" fillId="0" borderId="0">
      <alignment vertical="center"/>
    </xf>
    <xf numFmtId="0" fontId="88" fillId="72" borderId="162">
      <alignment vertical="center"/>
    </xf>
    <xf numFmtId="0" fontId="47" fillId="0" borderId="163">
      <alignment vertical="center"/>
    </xf>
    <xf numFmtId="0" fontId="55" fillId="73" borderId="164">
      <alignment vertical="center"/>
    </xf>
    <xf numFmtId="0" fontId="53" fillId="32" borderId="169">
      <alignment vertical="center"/>
    </xf>
    <xf numFmtId="0" fontId="48" fillId="31" borderId="0">
      <alignment vertical="center"/>
    </xf>
    <xf numFmtId="38" fontId="93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88" fillId="0" borderId="0">
      <alignment vertical="center"/>
    </xf>
    <xf numFmtId="0" fontId="57" fillId="33" borderId="0">
      <alignment vertical="center"/>
    </xf>
    <xf numFmtId="0" fontId="95" fillId="0" borderId="184">
      <alignment vertical="center"/>
    </xf>
    <xf numFmtId="0" fontId="96" fillId="0" borderId="185">
      <alignment vertical="center"/>
    </xf>
    <xf numFmtId="0" fontId="97" fillId="0" borderId="186">
      <alignment vertical="center"/>
    </xf>
    <xf numFmtId="0" fontId="97" fillId="0" borderId="0">
      <alignment vertical="center"/>
    </xf>
    <xf numFmtId="0" fontId="49" fillId="32" borderId="164">
      <alignment vertical="center"/>
    </xf>
    <xf numFmtId="0" fontId="54" fillId="0" borderId="0">
      <alignment vertical="center"/>
    </xf>
    <xf numFmtId="0" fontId="88" fillId="49" borderId="0">
      <alignment vertical="center"/>
    </xf>
    <xf numFmtId="0" fontId="88" fillId="48" borderId="0">
      <alignment vertical="center"/>
    </xf>
    <xf numFmtId="0" fontId="87" fillId="0" borderId="0">
      <alignment vertical="center"/>
    </xf>
    <xf numFmtId="0" fontId="61" fillId="0" borderId="0">
      <alignment vertical="center"/>
    </xf>
    <xf numFmtId="6" fontId="93" fillId="0" borderId="0">
      <alignment vertical="center"/>
    </xf>
    <xf numFmtId="0" fontId="98" fillId="0" borderId="187">
      <alignment vertical="center"/>
    </xf>
    <xf numFmtId="6" fontId="7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78">
    <xf numFmtId="0" fontId="0" fillId="0" borderId="0" xfId="0" applyAlignment="1">
      <alignment vertical="center"/>
    </xf>
    <xf numFmtId="0" fontId="14" fillId="0" borderId="0" xfId="46" applyFont="1" applyFill="1" applyAlignment="1">
      <alignment vertical="top"/>
    </xf>
    <xf numFmtId="0" fontId="14" fillId="0" borderId="0" xfId="46" applyFont="1" applyFill="1" applyAlignment="1">
      <alignment vertical="center" textRotation="255"/>
    </xf>
    <xf numFmtId="0" fontId="15" fillId="0" borderId="0" xfId="46" applyFont="1" applyFill="1" applyAlignment="1">
      <alignment vertical="center" shrinkToFit="1"/>
    </xf>
    <xf numFmtId="176" fontId="15" fillId="0" borderId="0" xfId="46" applyNumberFormat="1" applyFont="1" applyFill="1">
      <alignment vertical="center"/>
    </xf>
    <xf numFmtId="0" fontId="15" fillId="0" borderId="0" xfId="46" applyFont="1" applyFill="1">
      <alignment vertical="center"/>
    </xf>
    <xf numFmtId="176" fontId="15" fillId="0" borderId="1" xfId="46" applyNumberFormat="1" applyFont="1" applyFill="1" applyBorder="1" applyAlignment="1">
      <alignment horizontal="center" vertical="center"/>
    </xf>
    <xf numFmtId="176" fontId="15" fillId="0" borderId="2" xfId="46" applyNumberFormat="1" applyFont="1" applyFill="1" applyBorder="1" applyAlignment="1">
      <alignment horizontal="center" vertical="center"/>
    </xf>
    <xf numFmtId="176" fontId="15" fillId="0" borderId="3" xfId="46" applyNumberFormat="1" applyFont="1" applyFill="1" applyBorder="1" applyAlignment="1">
      <alignment horizontal="center" vertical="center"/>
    </xf>
    <xf numFmtId="176" fontId="15" fillId="0" borderId="4" xfId="46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vertical="center" shrinkToFit="1"/>
    </xf>
    <xf numFmtId="176" fontId="17" fillId="0" borderId="6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176" fontId="17" fillId="0" borderId="7" xfId="46" applyNumberFormat="1" applyFont="1" applyFill="1" applyBorder="1" applyAlignment="1">
      <alignment horizontal="right" vertical="center" shrinkToFit="1"/>
    </xf>
    <xf numFmtId="176" fontId="17" fillId="0" borderId="8" xfId="46" applyNumberFormat="1" applyFont="1" applyFill="1" applyBorder="1" applyAlignment="1">
      <alignment vertical="center" shrinkToFit="1"/>
    </xf>
    <xf numFmtId="176" fontId="17" fillId="0" borderId="7" xfId="46" applyNumberFormat="1" applyFont="1" applyFill="1" applyBorder="1" applyAlignment="1">
      <alignment vertical="center" shrinkToFit="1"/>
    </xf>
    <xf numFmtId="176" fontId="17" fillId="0" borderId="9" xfId="46" applyNumberFormat="1" applyFont="1" applyFill="1" applyBorder="1" applyAlignment="1">
      <alignment vertical="center" shrinkToFit="1"/>
    </xf>
    <xf numFmtId="176" fontId="17" fillId="0" borderId="10" xfId="46" applyNumberFormat="1" applyFont="1" applyFill="1" applyBorder="1" applyAlignment="1">
      <alignment vertical="center" shrinkToFit="1"/>
    </xf>
    <xf numFmtId="176" fontId="17" fillId="0" borderId="9" xfId="46" applyNumberFormat="1" applyFont="1" applyFill="1" applyBorder="1" applyAlignment="1">
      <alignment horizontal="right" vertical="center" shrinkToFit="1"/>
    </xf>
    <xf numFmtId="176" fontId="17" fillId="0" borderId="11" xfId="46" applyNumberFormat="1" applyFont="1" applyFill="1" applyBorder="1" applyAlignment="1">
      <alignment horizontal="right" vertical="center" shrinkToFit="1"/>
    </xf>
    <xf numFmtId="176" fontId="17" fillId="0" borderId="12" xfId="46" applyNumberFormat="1" applyFont="1" applyFill="1" applyBorder="1" applyAlignment="1">
      <alignment vertical="center" shrinkToFit="1"/>
    </xf>
    <xf numFmtId="176" fontId="17" fillId="0" borderId="13" xfId="46" applyNumberFormat="1" applyFont="1" applyFill="1" applyBorder="1" applyAlignment="1">
      <alignment vertical="center" shrinkToFit="1"/>
    </xf>
    <xf numFmtId="176" fontId="17" fillId="0" borderId="14" xfId="46" applyNumberFormat="1" applyFont="1" applyFill="1" applyBorder="1" applyAlignment="1">
      <alignment horizontal="right" vertical="center" shrinkToFit="1"/>
    </xf>
    <xf numFmtId="176" fontId="17" fillId="0" borderId="15" xfId="46" applyNumberFormat="1" applyFont="1" applyFill="1" applyBorder="1" applyAlignment="1">
      <alignment vertical="center" shrinkToFit="1"/>
    </xf>
    <xf numFmtId="176" fontId="17" fillId="0" borderId="14" xfId="46" applyNumberFormat="1" applyFont="1" applyFill="1" applyBorder="1" applyAlignment="1">
      <alignment vertical="center" shrinkToFit="1"/>
    </xf>
    <xf numFmtId="176" fontId="18" fillId="0" borderId="15" xfId="46" applyNumberFormat="1" applyFont="1" applyFill="1" applyBorder="1" applyAlignment="1">
      <alignment vertical="center" shrinkToFit="1"/>
    </xf>
    <xf numFmtId="176" fontId="17" fillId="0" borderId="0" xfId="46" applyNumberFormat="1" applyFont="1" applyFill="1" applyBorder="1" applyAlignment="1">
      <alignment vertical="center" shrinkToFit="1"/>
    </xf>
    <xf numFmtId="176" fontId="17" fillId="0" borderId="16" xfId="0" applyNumberFormat="1" applyFont="1" applyFill="1" applyBorder="1" applyAlignment="1">
      <alignment horizontal="right" vertical="center" shrinkToFit="1"/>
    </xf>
    <xf numFmtId="176" fontId="17" fillId="0" borderId="17" xfId="46" applyNumberFormat="1" applyFont="1" applyFill="1" applyBorder="1" applyAlignment="1">
      <alignment vertical="center" shrinkToFit="1"/>
    </xf>
    <xf numFmtId="176" fontId="17" fillId="0" borderId="18" xfId="0" applyNumberFormat="1" applyFont="1" applyFill="1" applyBorder="1" applyAlignment="1">
      <alignment horizontal="right" vertical="center" shrinkToFit="1"/>
    </xf>
    <xf numFmtId="176" fontId="17" fillId="0" borderId="18" xfId="0" applyNumberFormat="1" applyFont="1" applyFill="1" applyBorder="1" applyAlignment="1">
      <alignment vertical="center" shrinkToFit="1"/>
    </xf>
    <xf numFmtId="176" fontId="17" fillId="0" borderId="19" xfId="46" applyNumberFormat="1" applyFont="1" applyFill="1" applyBorder="1" applyAlignment="1">
      <alignment vertical="center" shrinkToFit="1"/>
    </xf>
    <xf numFmtId="176" fontId="17" fillId="0" borderId="20" xfId="46" applyNumberFormat="1" applyFont="1" applyFill="1" applyBorder="1" applyAlignment="1">
      <alignment vertical="center" shrinkToFit="1"/>
    </xf>
    <xf numFmtId="176" fontId="17" fillId="0" borderId="21" xfId="0" applyNumberFormat="1" applyFont="1" applyFill="1" applyBorder="1" applyAlignment="1">
      <alignment vertical="center" shrinkToFit="1"/>
    </xf>
    <xf numFmtId="176" fontId="17" fillId="0" borderId="22" xfId="0" applyNumberFormat="1" applyFont="1" applyFill="1" applyBorder="1" applyAlignment="1">
      <alignment vertical="center" shrinkToFit="1"/>
    </xf>
    <xf numFmtId="176" fontId="17" fillId="0" borderId="12" xfId="46" applyNumberFormat="1" applyFont="1" applyFill="1" applyBorder="1" applyAlignment="1">
      <alignment horizontal="right" vertical="center" shrinkToFit="1"/>
    </xf>
    <xf numFmtId="176" fontId="17" fillId="0" borderId="3" xfId="46" applyNumberFormat="1" applyFont="1" applyFill="1" applyBorder="1" applyAlignment="1">
      <alignment horizontal="right" vertical="center" shrinkToFit="1"/>
    </xf>
    <xf numFmtId="176" fontId="17" fillId="0" borderId="4" xfId="46" applyNumberFormat="1" applyFont="1" applyFill="1" applyBorder="1" applyAlignment="1">
      <alignment vertical="center" shrinkToFit="1"/>
    </xf>
    <xf numFmtId="176" fontId="17" fillId="0" borderId="3" xfId="46" applyNumberFormat="1" applyFont="1" applyFill="1" applyBorder="1" applyAlignment="1">
      <alignment vertical="center" shrinkToFit="1"/>
    </xf>
    <xf numFmtId="176" fontId="17" fillId="0" borderId="23" xfId="46" applyNumberFormat="1" applyFont="1" applyFill="1" applyBorder="1" applyAlignment="1">
      <alignment horizontal="right" vertical="center" shrinkToFit="1"/>
    </xf>
    <xf numFmtId="0" fontId="5" fillId="0" borderId="0" xfId="46" applyFont="1" applyFill="1">
      <alignment vertical="center"/>
    </xf>
    <xf numFmtId="0" fontId="5" fillId="0" borderId="0" xfId="46" applyFont="1" applyFill="1" applyAlignment="1">
      <alignment vertical="center" textRotation="255"/>
    </xf>
    <xf numFmtId="0" fontId="15" fillId="0" borderId="0" xfId="46" applyFont="1" applyFill="1" applyAlignment="1">
      <alignment vertical="center" textRotation="255"/>
    </xf>
    <xf numFmtId="176" fontId="15" fillId="0" borderId="0" xfId="46" applyNumberFormat="1" applyFont="1" applyFill="1" applyAlignment="1">
      <alignment vertical="center" shrinkToFit="1"/>
    </xf>
    <xf numFmtId="49" fontId="5" fillId="0" borderId="0" xfId="46" applyNumberFormat="1" applyFont="1" applyFill="1" applyAlignment="1">
      <alignment horizontal="right" vertical="center"/>
    </xf>
    <xf numFmtId="49" fontId="20" fillId="0" borderId="0" xfId="46" applyNumberFormat="1" applyFont="1" applyFill="1" applyAlignment="1">
      <alignment horizontal="center" vertical="center"/>
    </xf>
    <xf numFmtId="49" fontId="5" fillId="0" borderId="0" xfId="46" applyNumberFormat="1" applyFont="1" applyFill="1">
      <alignment vertical="center"/>
    </xf>
    <xf numFmtId="49" fontId="21" fillId="0" borderId="0" xfId="46" applyNumberFormat="1" applyFont="1" applyFill="1" applyAlignment="1">
      <alignment horizontal="center" vertical="center"/>
    </xf>
    <xf numFmtId="49" fontId="5" fillId="0" borderId="0" xfId="29" applyNumberFormat="1" applyFont="1" applyFill="1" applyAlignment="1" applyProtection="1">
      <alignment vertical="center"/>
    </xf>
    <xf numFmtId="49" fontId="5" fillId="0" borderId="0" xfId="46" applyNumberFormat="1" applyFont="1" applyFill="1" applyAlignment="1">
      <alignment horizontal="center" vertical="center"/>
    </xf>
    <xf numFmtId="49" fontId="5" fillId="0" borderId="0" xfId="46" applyNumberFormat="1" applyFont="1" applyFill="1" applyAlignment="1">
      <alignment horizontal="left" vertical="center"/>
    </xf>
    <xf numFmtId="49" fontId="5" fillId="0" borderId="0" xfId="29" applyNumberFormat="1" applyFont="1" applyFill="1" applyAlignment="1" applyProtection="1">
      <alignment horizontal="right" vertical="center"/>
    </xf>
    <xf numFmtId="49" fontId="5" fillId="0" borderId="24" xfId="46" applyNumberFormat="1" applyFont="1" applyFill="1" applyBorder="1" applyAlignment="1">
      <alignment horizontal="left" vertical="center"/>
    </xf>
    <xf numFmtId="49" fontId="5" fillId="0" borderId="25" xfId="46" applyNumberFormat="1" applyFont="1" applyFill="1" applyBorder="1" applyAlignment="1">
      <alignment horizontal="right" vertical="center"/>
    </xf>
    <xf numFmtId="49" fontId="5" fillId="0" borderId="26" xfId="46" applyNumberFormat="1" applyFont="1" applyFill="1" applyBorder="1" applyAlignment="1">
      <alignment horizontal="left" vertical="center"/>
    </xf>
    <xf numFmtId="49" fontId="5" fillId="0" borderId="28" xfId="46" applyNumberFormat="1" applyFont="1" applyFill="1" applyBorder="1" applyAlignment="1">
      <alignment horizontal="center" vertical="center"/>
    </xf>
    <xf numFmtId="49" fontId="5" fillId="0" borderId="28" xfId="46" applyNumberFormat="1" applyFont="1" applyFill="1" applyBorder="1" applyAlignment="1">
      <alignment horizontal="left" vertical="center"/>
    </xf>
    <xf numFmtId="49" fontId="6" fillId="0" borderId="31" xfId="29" applyNumberFormat="1" applyFill="1" applyBorder="1" applyAlignment="1" applyProtection="1">
      <alignment vertical="center"/>
    </xf>
    <xf numFmtId="49" fontId="5" fillId="0" borderId="0" xfId="29" applyNumberFormat="1" applyFont="1" applyFill="1" applyBorder="1" applyAlignment="1" applyProtection="1">
      <alignment horizontal="right" vertical="center"/>
    </xf>
    <xf numFmtId="0" fontId="17" fillId="0" borderId="33" xfId="46" applyFont="1" applyFill="1" applyBorder="1" applyAlignment="1">
      <alignment vertical="center" textRotation="255" shrinkToFit="1"/>
    </xf>
    <xf numFmtId="49" fontId="17" fillId="0" borderId="34" xfId="0" applyNumberFormat="1" applyFont="1" applyFill="1" applyBorder="1" applyAlignment="1">
      <alignment horizontal="center" vertical="center" shrinkToFit="1"/>
    </xf>
    <xf numFmtId="49" fontId="17" fillId="0" borderId="35" xfId="46" applyNumberFormat="1" applyFont="1" applyFill="1" applyBorder="1" applyAlignment="1">
      <alignment horizontal="center" vertical="center" shrinkToFit="1"/>
    </xf>
    <xf numFmtId="0" fontId="17" fillId="0" borderId="36" xfId="46" applyFont="1" applyFill="1" applyBorder="1" applyAlignment="1">
      <alignment vertical="center" textRotation="255" shrinkToFit="1"/>
    </xf>
    <xf numFmtId="49" fontId="17" fillId="0" borderId="37" xfId="46" applyNumberFormat="1" applyFont="1" applyFill="1" applyBorder="1" applyAlignment="1">
      <alignment horizontal="center" vertical="center" shrinkToFit="1"/>
    </xf>
    <xf numFmtId="49" fontId="17" fillId="0" borderId="34" xfId="46" applyNumberFormat="1" applyFont="1" applyFill="1" applyBorder="1" applyAlignment="1">
      <alignment horizontal="center" vertical="center" shrinkToFit="1"/>
    </xf>
    <xf numFmtId="0" fontId="25" fillId="0" borderId="38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5" fillId="0" borderId="40" xfId="0" applyFont="1" applyBorder="1" applyAlignment="1">
      <alignment vertical="center" shrinkToFit="1"/>
    </xf>
    <xf numFmtId="176" fontId="15" fillId="0" borderId="41" xfId="46" applyNumberFormat="1" applyFont="1" applyFill="1" applyBorder="1" applyAlignment="1">
      <alignment horizontal="center" vertical="center"/>
    </xf>
    <xf numFmtId="176" fontId="17" fillId="0" borderId="42" xfId="0" applyNumberFormat="1" applyFont="1" applyFill="1" applyBorder="1" applyAlignment="1">
      <alignment vertical="center" shrinkToFit="1"/>
    </xf>
    <xf numFmtId="176" fontId="17" fillId="0" borderId="43" xfId="0" applyNumberFormat="1" applyFont="1" applyFill="1" applyBorder="1" applyAlignment="1">
      <alignment vertical="center" shrinkToFit="1"/>
    </xf>
    <xf numFmtId="176" fontId="17" fillId="0" borderId="44" xfId="0" applyNumberFormat="1" applyFont="1" applyFill="1" applyBorder="1" applyAlignment="1">
      <alignment vertical="center" shrinkToFit="1"/>
    </xf>
    <xf numFmtId="176" fontId="15" fillId="0" borderId="45" xfId="46" applyNumberFormat="1" applyFont="1" applyFill="1" applyBorder="1" applyAlignment="1">
      <alignment horizontal="center" vertical="center"/>
    </xf>
    <xf numFmtId="176" fontId="17" fillId="0" borderId="46" xfId="0" applyNumberFormat="1" applyFont="1" applyFill="1" applyBorder="1" applyAlignment="1">
      <alignment horizontal="right" vertical="center" shrinkToFit="1"/>
    </xf>
    <xf numFmtId="176" fontId="17" fillId="0" borderId="47" xfId="0" applyNumberFormat="1" applyFont="1" applyFill="1" applyBorder="1" applyAlignment="1">
      <alignment horizontal="right" vertical="center" shrinkToFit="1"/>
    </xf>
    <xf numFmtId="176" fontId="17" fillId="0" borderId="48" xfId="46" applyNumberFormat="1" applyFont="1" applyFill="1" applyBorder="1" applyAlignment="1">
      <alignment horizontal="right" vertical="center" shrinkToFit="1"/>
    </xf>
    <xf numFmtId="176" fontId="15" fillId="0" borderId="49" xfId="46" applyNumberFormat="1" applyFont="1" applyFill="1" applyBorder="1" applyAlignment="1">
      <alignment horizontal="center" vertical="center"/>
    </xf>
    <xf numFmtId="176" fontId="17" fillId="0" borderId="50" xfId="0" applyNumberFormat="1" applyFont="1" applyFill="1" applyBorder="1" applyAlignment="1">
      <alignment vertical="center" shrinkToFit="1"/>
    </xf>
    <xf numFmtId="176" fontId="17" fillId="0" borderId="7" xfId="0" applyNumberFormat="1" applyFont="1" applyFill="1" applyBorder="1" applyAlignment="1">
      <alignment horizontal="right" vertical="center" shrinkToFit="1"/>
    </xf>
    <xf numFmtId="176" fontId="17" fillId="0" borderId="7" xfId="0" applyNumberFormat="1" applyFont="1" applyFill="1" applyBorder="1" applyAlignment="1">
      <alignment vertical="center" shrinkToFit="1"/>
    </xf>
    <xf numFmtId="176" fontId="17" fillId="0" borderId="12" xfId="0" applyNumberFormat="1" applyFont="1" applyFill="1" applyBorder="1" applyAlignment="1">
      <alignment vertical="center" shrinkToFit="1"/>
    </xf>
    <xf numFmtId="176" fontId="17" fillId="0" borderId="51" xfId="0" applyNumberFormat="1" applyFont="1" applyFill="1" applyBorder="1" applyAlignment="1">
      <alignment vertical="center" shrinkToFit="1"/>
    </xf>
    <xf numFmtId="176" fontId="17" fillId="0" borderId="14" xfId="0" applyNumberFormat="1" applyFont="1" applyFill="1" applyBorder="1" applyAlignment="1">
      <alignment vertical="center" shrinkToFit="1"/>
    </xf>
    <xf numFmtId="176" fontId="17" fillId="0" borderId="3" xfId="0" applyNumberFormat="1" applyFont="1" applyFill="1" applyBorder="1" applyAlignment="1">
      <alignment vertical="center" shrinkToFit="1"/>
    </xf>
    <xf numFmtId="176" fontId="17" fillId="0" borderId="52" xfId="0" applyNumberFormat="1" applyFont="1" applyFill="1" applyBorder="1" applyAlignment="1">
      <alignment vertical="center" shrinkToFit="1"/>
    </xf>
    <xf numFmtId="176" fontId="17" fillId="0" borderId="12" xfId="0" applyNumberFormat="1" applyFont="1" applyFill="1" applyBorder="1" applyAlignment="1">
      <alignment horizontal="right" vertical="center" shrinkToFit="1"/>
    </xf>
    <xf numFmtId="176" fontId="17" fillId="0" borderId="14" xfId="0" applyNumberFormat="1" applyFont="1" applyFill="1" applyBorder="1" applyAlignment="1">
      <alignment horizontal="right" vertical="center" shrinkToFit="1"/>
    </xf>
    <xf numFmtId="176" fontId="17" fillId="0" borderId="53" xfId="46" applyNumberFormat="1" applyFont="1" applyFill="1" applyBorder="1" applyAlignment="1">
      <alignment horizontal="right" vertical="center" shrinkToFit="1"/>
    </xf>
    <xf numFmtId="0" fontId="27" fillId="0" borderId="39" xfId="0" applyFont="1" applyBorder="1" applyAlignment="1">
      <alignment vertical="center" wrapText="1" shrinkToFit="1"/>
    </xf>
    <xf numFmtId="0" fontId="27" fillId="0" borderId="39" xfId="0" applyFont="1" applyBorder="1" applyAlignment="1">
      <alignment horizontal="left" vertical="center" wrapText="1" shrinkToFit="1"/>
    </xf>
    <xf numFmtId="176" fontId="17" fillId="0" borderId="54" xfId="46" applyNumberFormat="1" applyFont="1" applyFill="1" applyBorder="1" applyAlignment="1">
      <alignment vertical="center" shrinkToFit="1"/>
    </xf>
    <xf numFmtId="176" fontId="15" fillId="0" borderId="55" xfId="46" applyNumberFormat="1" applyFont="1" applyFill="1" applyBorder="1" applyAlignment="1">
      <alignment horizontal="center" vertical="center"/>
    </xf>
    <xf numFmtId="176" fontId="15" fillId="0" borderId="56" xfId="46" applyNumberFormat="1" applyFont="1" applyFill="1" applyBorder="1" applyAlignment="1">
      <alignment horizontal="center" vertical="center"/>
    </xf>
    <xf numFmtId="176" fontId="17" fillId="0" borderId="57" xfId="0" applyNumberFormat="1" applyFont="1" applyFill="1" applyBorder="1" applyAlignment="1">
      <alignment vertical="center" shrinkToFit="1"/>
    </xf>
    <xf numFmtId="176" fontId="17" fillId="0" borderId="58" xfId="0" applyNumberFormat="1" applyFont="1" applyFill="1" applyBorder="1" applyAlignment="1">
      <alignment vertical="center" shrinkToFit="1"/>
    </xf>
    <xf numFmtId="176" fontId="17" fillId="0" borderId="59" xfId="0" applyNumberFormat="1" applyFont="1" applyFill="1" applyBorder="1" applyAlignment="1">
      <alignment horizontal="right" vertical="center" shrinkToFit="1"/>
    </xf>
    <xf numFmtId="176" fontId="17" fillId="0" borderId="59" xfId="0" applyNumberFormat="1" applyFont="1" applyFill="1" applyBorder="1" applyAlignment="1">
      <alignment vertical="center" shrinkToFit="1"/>
    </xf>
    <xf numFmtId="176" fontId="17" fillId="0" borderId="60" xfId="0" applyNumberFormat="1" applyFont="1" applyFill="1" applyBorder="1" applyAlignment="1">
      <alignment vertical="center" shrinkToFit="1"/>
    </xf>
    <xf numFmtId="176" fontId="17" fillId="0" borderId="61" xfId="0" applyNumberFormat="1" applyFont="1" applyFill="1" applyBorder="1" applyAlignment="1">
      <alignment vertical="center" shrinkToFit="1"/>
    </xf>
    <xf numFmtId="176" fontId="17" fillId="0" borderId="62" xfId="0" applyNumberFormat="1" applyFont="1" applyFill="1" applyBorder="1" applyAlignment="1">
      <alignment vertical="center" shrinkToFit="1"/>
    </xf>
    <xf numFmtId="176" fontId="17" fillId="0" borderId="56" xfId="0" applyNumberFormat="1" applyFont="1" applyFill="1" applyBorder="1" applyAlignment="1">
      <alignment vertical="center" shrinkToFit="1"/>
    </xf>
    <xf numFmtId="176" fontId="17" fillId="0" borderId="62" xfId="0" applyNumberFormat="1" applyFont="1" applyFill="1" applyBorder="1" applyAlignment="1">
      <alignment horizontal="right" vertical="center" shrinkToFit="1"/>
    </xf>
    <xf numFmtId="176" fontId="17" fillId="0" borderId="63" xfId="0" applyNumberFormat="1" applyFont="1" applyFill="1" applyBorder="1" applyAlignment="1">
      <alignment vertical="center" shrinkToFit="1"/>
    </xf>
    <xf numFmtId="176" fontId="17" fillId="0" borderId="64" xfId="0" applyNumberFormat="1" applyFont="1" applyFill="1" applyBorder="1" applyAlignment="1">
      <alignment vertical="center" shrinkToFit="1"/>
    </xf>
    <xf numFmtId="176" fontId="17" fillId="0" borderId="65" xfId="46" applyNumberFormat="1" applyFont="1" applyFill="1" applyBorder="1" applyAlignment="1">
      <alignment horizontal="right" vertical="center" shrinkToFit="1"/>
    </xf>
    <xf numFmtId="176" fontId="17" fillId="0" borderId="64" xfId="0" applyNumberFormat="1" applyFont="1" applyFill="1" applyBorder="1" applyAlignment="1">
      <alignment horizontal="right" vertical="center" shrinkToFit="1"/>
    </xf>
    <xf numFmtId="176" fontId="17" fillId="0" borderId="3" xfId="0" applyNumberFormat="1" applyFont="1" applyFill="1" applyBorder="1" applyAlignment="1">
      <alignment horizontal="right" vertical="center" shrinkToFit="1"/>
    </xf>
    <xf numFmtId="176" fontId="17" fillId="0" borderId="45" xfId="0" applyNumberFormat="1" applyFont="1" applyFill="1" applyBorder="1" applyAlignment="1">
      <alignment horizontal="right" vertical="center" shrinkToFit="1"/>
    </xf>
    <xf numFmtId="0" fontId="25" fillId="0" borderId="66" xfId="0" applyFont="1" applyBorder="1" applyAlignment="1">
      <alignment vertical="center" shrinkToFit="1"/>
    </xf>
    <xf numFmtId="176" fontId="17" fillId="0" borderId="67" xfId="0" applyNumberFormat="1" applyFont="1" applyFill="1" applyBorder="1" applyAlignment="1">
      <alignment vertical="center" shrinkToFit="1"/>
    </xf>
    <xf numFmtId="176" fontId="17" fillId="0" borderId="68" xfId="0" applyNumberFormat="1" applyFont="1" applyFill="1" applyBorder="1" applyAlignment="1">
      <alignment vertical="center" shrinkToFit="1"/>
    </xf>
    <xf numFmtId="176" fontId="17" fillId="0" borderId="69" xfId="0" applyNumberFormat="1" applyFont="1" applyFill="1" applyBorder="1" applyAlignment="1">
      <alignment vertical="center" shrinkToFit="1"/>
    </xf>
    <xf numFmtId="176" fontId="17" fillId="0" borderId="68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wrapText="1"/>
    </xf>
    <xf numFmtId="0" fontId="11" fillId="0" borderId="70" xfId="0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vertical="center"/>
    </xf>
    <xf numFmtId="176" fontId="17" fillId="0" borderId="71" xfId="0" applyNumberFormat="1" applyFont="1" applyFill="1" applyBorder="1" applyAlignment="1">
      <alignment vertical="center" shrinkToFit="1"/>
    </xf>
    <xf numFmtId="176" fontId="17" fillId="0" borderId="72" xfId="0" applyNumberFormat="1" applyFont="1" applyFill="1" applyBorder="1" applyAlignment="1">
      <alignment vertical="center" shrinkToFit="1"/>
    </xf>
    <xf numFmtId="176" fontId="17" fillId="0" borderId="73" xfId="0" applyNumberFormat="1" applyFont="1" applyFill="1" applyBorder="1" applyAlignment="1">
      <alignment vertical="center" shrinkToFit="1"/>
    </xf>
    <xf numFmtId="176" fontId="17" fillId="0" borderId="74" xfId="0" applyNumberFormat="1" applyFont="1" applyFill="1" applyBorder="1" applyAlignment="1">
      <alignment vertical="center" shrinkToFit="1"/>
    </xf>
    <xf numFmtId="176" fontId="17" fillId="0" borderId="9" xfId="0" applyNumberFormat="1" applyFont="1" applyFill="1" applyBorder="1" applyAlignment="1">
      <alignment vertical="center" shrinkToFit="1"/>
    </xf>
    <xf numFmtId="0" fontId="25" fillId="0" borderId="75" xfId="0" applyFont="1" applyBorder="1" applyAlignment="1">
      <alignment vertical="center" shrinkToFit="1"/>
    </xf>
    <xf numFmtId="176" fontId="17" fillId="0" borderId="76" xfId="0" applyNumberFormat="1" applyFont="1" applyFill="1" applyBorder="1" applyAlignment="1">
      <alignment vertical="center" shrinkToFit="1"/>
    </xf>
    <xf numFmtId="176" fontId="17" fillId="0" borderId="77" xfId="0" applyNumberFormat="1" applyFont="1" applyFill="1" applyBorder="1" applyAlignment="1">
      <alignment vertical="center" shrinkToFit="1"/>
    </xf>
    <xf numFmtId="176" fontId="17" fillId="0" borderId="78" xfId="0" applyNumberFormat="1" applyFont="1" applyFill="1" applyBorder="1" applyAlignment="1">
      <alignment vertical="center" shrinkToFit="1"/>
    </xf>
    <xf numFmtId="49" fontId="58" fillId="0" borderId="79" xfId="46" applyNumberFormat="1" applyFont="1" applyFill="1" applyBorder="1" applyAlignment="1">
      <alignment horizontal="center" vertical="center" shrinkToFit="1"/>
    </xf>
    <xf numFmtId="176" fontId="17" fillId="0" borderId="72" xfId="0" applyNumberFormat="1" applyFont="1" applyFill="1" applyBorder="1" applyAlignment="1">
      <alignment horizontal="right" vertical="center" shrinkToFit="1"/>
    </xf>
    <xf numFmtId="176" fontId="17" fillId="0" borderId="5" xfId="0" applyNumberFormat="1" applyFont="1" applyFill="1" applyBorder="1" applyAlignment="1">
      <alignment horizontal="right" vertical="center" shrinkToFit="1"/>
    </xf>
    <xf numFmtId="176" fontId="17" fillId="0" borderId="80" xfId="0" applyNumberFormat="1" applyFont="1" applyFill="1" applyBorder="1" applyAlignment="1">
      <alignment vertical="center" shrinkToFit="1"/>
    </xf>
    <xf numFmtId="176" fontId="17" fillId="0" borderId="81" xfId="0" applyNumberFormat="1" applyFont="1" applyFill="1" applyBorder="1" applyAlignment="1">
      <alignment vertical="center" shrinkToFit="1"/>
    </xf>
    <xf numFmtId="176" fontId="17" fillId="0" borderId="82" xfId="0" applyNumberFormat="1" applyFont="1" applyFill="1" applyBorder="1" applyAlignment="1">
      <alignment vertical="center" shrinkToFit="1"/>
    </xf>
    <xf numFmtId="176" fontId="17" fillId="0" borderId="17" xfId="0" applyNumberFormat="1" applyFont="1" applyFill="1" applyBorder="1" applyAlignment="1">
      <alignment vertical="center" shrinkToFit="1"/>
    </xf>
    <xf numFmtId="176" fontId="17" fillId="0" borderId="83" xfId="0" applyNumberFormat="1" applyFont="1" applyFill="1" applyBorder="1" applyAlignment="1">
      <alignment vertical="center" shrinkToFit="1"/>
    </xf>
    <xf numFmtId="176" fontId="17" fillId="0" borderId="84" xfId="0" applyNumberFormat="1" applyFont="1" applyFill="1" applyBorder="1" applyAlignment="1">
      <alignment vertical="center" shrinkToFit="1"/>
    </xf>
    <xf numFmtId="176" fontId="17" fillId="0" borderId="25" xfId="0" applyNumberFormat="1" applyFont="1" applyFill="1" applyBorder="1" applyAlignment="1">
      <alignment vertical="center" shrinkToFit="1"/>
    </xf>
    <xf numFmtId="176" fontId="17" fillId="0" borderId="85" xfId="0" applyNumberFormat="1" applyFont="1" applyFill="1" applyBorder="1" applyAlignment="1">
      <alignment horizontal="right" vertical="center" shrinkToFit="1"/>
    </xf>
    <xf numFmtId="176" fontId="17" fillId="0" borderId="86" xfId="0" applyNumberFormat="1" applyFont="1" applyFill="1" applyBorder="1" applyAlignment="1">
      <alignment horizontal="right" vertical="center" shrinkToFit="1"/>
    </xf>
    <xf numFmtId="176" fontId="17" fillId="0" borderId="87" xfId="0" applyNumberFormat="1" applyFont="1" applyFill="1" applyBorder="1" applyAlignment="1">
      <alignment horizontal="right" vertical="center" shrinkToFit="1"/>
    </xf>
    <xf numFmtId="176" fontId="17" fillId="0" borderId="88" xfId="0" applyNumberFormat="1" applyFont="1" applyFill="1" applyBorder="1" applyAlignment="1">
      <alignment horizontal="right" vertical="center" shrinkToFit="1"/>
    </xf>
    <xf numFmtId="176" fontId="17" fillId="0" borderId="89" xfId="0" applyNumberFormat="1" applyFont="1" applyFill="1" applyBorder="1" applyAlignment="1">
      <alignment vertical="center" shrinkToFit="1"/>
    </xf>
    <xf numFmtId="176" fontId="17" fillId="0" borderId="90" xfId="0" applyNumberFormat="1" applyFont="1" applyFill="1" applyBorder="1" applyAlignment="1">
      <alignment vertical="center" shrinkToFit="1"/>
    </xf>
    <xf numFmtId="176" fontId="17" fillId="0" borderId="91" xfId="0" applyNumberFormat="1" applyFont="1" applyFill="1" applyBorder="1" applyAlignment="1">
      <alignment vertical="center" shrinkToFit="1"/>
    </xf>
    <xf numFmtId="176" fontId="17" fillId="0" borderId="92" xfId="0" applyNumberFormat="1" applyFont="1" applyFill="1" applyBorder="1" applyAlignment="1">
      <alignment vertical="center" shrinkToFit="1"/>
    </xf>
    <xf numFmtId="176" fontId="17" fillId="0" borderId="51" xfId="46" applyNumberFormat="1" applyFont="1" applyFill="1" applyBorder="1" applyAlignment="1">
      <alignment vertical="center" shrinkToFit="1"/>
    </xf>
    <xf numFmtId="0" fontId="11" fillId="0" borderId="7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17" fillId="0" borderId="11" xfId="0" applyNumberFormat="1" applyFont="1" applyFill="1" applyBorder="1" applyAlignment="1">
      <alignment vertical="center" shrinkToFit="1"/>
    </xf>
    <xf numFmtId="176" fontId="17" fillId="0" borderId="17" xfId="46" applyNumberFormat="1" applyFont="1" applyFill="1" applyBorder="1" applyAlignment="1">
      <alignment vertical="center"/>
    </xf>
    <xf numFmtId="176" fontId="17" fillId="0" borderId="93" xfId="46" applyNumberFormat="1" applyFont="1" applyFill="1" applyBorder="1" applyAlignment="1">
      <alignment horizontal="right" vertical="center"/>
    </xf>
    <xf numFmtId="176" fontId="17" fillId="0" borderId="83" xfId="46" applyNumberFormat="1" applyFont="1" applyFill="1" applyBorder="1" applyAlignment="1">
      <alignment horizontal="right" vertical="center"/>
    </xf>
    <xf numFmtId="176" fontId="17" fillId="0" borderId="94" xfId="46" applyNumberFormat="1" applyFont="1" applyFill="1" applyBorder="1" applyAlignment="1">
      <alignment horizontal="right" vertical="center"/>
    </xf>
    <xf numFmtId="176" fontId="17" fillId="0" borderId="95" xfId="46" applyNumberFormat="1" applyFont="1" applyFill="1" applyBorder="1" applyAlignment="1">
      <alignment horizontal="right" vertical="center"/>
    </xf>
    <xf numFmtId="176" fontId="17" fillId="0" borderId="18" xfId="46" applyNumberFormat="1" applyFont="1" applyFill="1" applyBorder="1" applyAlignment="1">
      <alignment horizontal="right" vertical="center"/>
    </xf>
    <xf numFmtId="176" fontId="43" fillId="0" borderId="95" xfId="46" applyNumberFormat="1" applyFont="1" applyFill="1" applyBorder="1" applyAlignment="1">
      <alignment horizontal="right" vertical="center"/>
    </xf>
    <xf numFmtId="176" fontId="17" fillId="0" borderId="83" xfId="46" applyNumberFormat="1" applyFont="1" applyFill="1" applyBorder="1" applyAlignment="1">
      <alignment vertical="center"/>
    </xf>
    <xf numFmtId="176" fontId="17" fillId="0" borderId="94" xfId="46" applyNumberFormat="1" applyFont="1" applyFill="1" applyBorder="1" applyAlignment="1">
      <alignment vertical="center"/>
    </xf>
    <xf numFmtId="176" fontId="17" fillId="0" borderId="84" xfId="46" applyNumberFormat="1" applyFont="1" applyFill="1" applyBorder="1" applyAlignment="1">
      <alignment vertical="center"/>
    </xf>
    <xf numFmtId="176" fontId="17" fillId="0" borderId="11" xfId="46" applyNumberFormat="1" applyFont="1" applyFill="1" applyBorder="1" applyAlignment="1">
      <alignment vertical="center"/>
    </xf>
    <xf numFmtId="176" fontId="17" fillId="0" borderId="0" xfId="46" applyNumberFormat="1" applyFont="1" applyFill="1" applyBorder="1" applyAlignment="1">
      <alignment vertical="center"/>
    </xf>
    <xf numFmtId="176" fontId="17" fillId="0" borderId="18" xfId="46" applyNumberFormat="1" applyFont="1" applyFill="1" applyBorder="1" applyAlignment="1">
      <alignment vertical="center"/>
    </xf>
    <xf numFmtId="176" fontId="17" fillId="0" borderId="68" xfId="46" applyNumberFormat="1" applyFont="1" applyFill="1" applyBorder="1" applyAlignment="1">
      <alignment vertical="center"/>
    </xf>
    <xf numFmtId="176" fontId="17" fillId="0" borderId="96" xfId="46" applyNumberFormat="1" applyFont="1" applyFill="1" applyBorder="1" applyAlignment="1">
      <alignment vertical="center"/>
    </xf>
    <xf numFmtId="176" fontId="17" fillId="0" borderId="5" xfId="46" applyNumberFormat="1" applyFont="1" applyFill="1" applyBorder="1" applyAlignment="1">
      <alignment vertical="center"/>
    </xf>
    <xf numFmtId="176" fontId="17" fillId="0" borderId="7" xfId="46" applyNumberFormat="1" applyFont="1" applyFill="1" applyBorder="1" applyAlignment="1">
      <alignment vertical="center"/>
    </xf>
    <xf numFmtId="176" fontId="17" fillId="0" borderId="8" xfId="46" applyNumberFormat="1" applyFont="1" applyFill="1" applyBorder="1" applyAlignment="1">
      <alignment vertical="center"/>
    </xf>
    <xf numFmtId="176" fontId="17" fillId="0" borderId="12" xfId="46" applyNumberFormat="1" applyFont="1" applyFill="1" applyBorder="1" applyAlignment="1">
      <alignment vertical="center"/>
    </xf>
    <xf numFmtId="176" fontId="17" fillId="0" borderId="13" xfId="46" applyNumberFormat="1" applyFont="1" applyFill="1" applyBorder="1" applyAlignment="1">
      <alignment vertical="center"/>
    </xf>
    <xf numFmtId="176" fontId="17" fillId="0" borderId="14" xfId="46" applyNumberFormat="1" applyFont="1" applyFill="1" applyBorder="1" applyAlignment="1">
      <alignment vertical="center"/>
    </xf>
    <xf numFmtId="176" fontId="17" fillId="0" borderId="19" xfId="46" applyNumberFormat="1" applyFont="1" applyFill="1" applyBorder="1" applyAlignment="1">
      <alignment vertical="center"/>
    </xf>
    <xf numFmtId="176" fontId="17" fillId="0" borderId="7" xfId="46" applyNumberFormat="1" applyFont="1" applyFill="1" applyBorder="1" applyAlignment="1">
      <alignment horizontal="right" vertical="center"/>
    </xf>
    <xf numFmtId="176" fontId="17" fillId="0" borderId="97" xfId="46" applyNumberFormat="1" applyFont="1" applyFill="1" applyBorder="1" applyAlignment="1">
      <alignment vertical="center" shrinkToFit="1"/>
    </xf>
    <xf numFmtId="176" fontId="17" fillId="0" borderId="21" xfId="46" applyNumberFormat="1" applyFont="1" applyFill="1" applyBorder="1" applyAlignment="1">
      <alignment vertical="center" shrinkToFit="1"/>
    </xf>
    <xf numFmtId="176" fontId="17" fillId="0" borderId="98" xfId="0" applyNumberFormat="1" applyFont="1" applyFill="1" applyBorder="1" applyAlignment="1">
      <alignment vertical="center" shrinkToFit="1"/>
    </xf>
    <xf numFmtId="176" fontId="17" fillId="0" borderId="49" xfId="0" applyNumberFormat="1" applyFont="1" applyFill="1" applyBorder="1" applyAlignment="1">
      <alignment vertical="center" shrinkToFit="1"/>
    </xf>
    <xf numFmtId="176" fontId="17" fillId="0" borderId="95" xfId="46" applyNumberFormat="1" applyFont="1" applyFill="1" applyBorder="1" applyAlignment="1">
      <alignment vertical="center"/>
    </xf>
    <xf numFmtId="176" fontId="17" fillId="0" borderId="99" xfId="46" applyNumberFormat="1" applyFont="1" applyFill="1" applyBorder="1" applyAlignment="1">
      <alignment horizontal="right" vertical="center"/>
    </xf>
    <xf numFmtId="176" fontId="17" fillId="0" borderId="100" xfId="0" applyNumberFormat="1" applyFont="1" applyFill="1" applyBorder="1" applyAlignment="1">
      <alignment vertical="center" shrinkToFit="1"/>
    </xf>
    <xf numFmtId="176" fontId="17" fillId="0" borderId="101" xfId="46" applyNumberFormat="1" applyFont="1" applyFill="1" applyBorder="1" applyAlignment="1">
      <alignment horizontal="right" vertical="center" shrinkToFit="1"/>
    </xf>
    <xf numFmtId="0" fontId="17" fillId="0" borderId="102" xfId="0" applyFont="1" applyFill="1" applyBorder="1" applyAlignment="1">
      <alignment vertical="center"/>
    </xf>
    <xf numFmtId="0" fontId="17" fillId="0" borderId="103" xfId="0" applyFont="1" applyFill="1" applyBorder="1" applyAlignment="1">
      <alignment vertical="center"/>
    </xf>
    <xf numFmtId="0" fontId="17" fillId="0" borderId="104" xfId="0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 shrinkToFit="1"/>
    </xf>
    <xf numFmtId="176" fontId="17" fillId="0" borderId="105" xfId="0" applyNumberFormat="1" applyFont="1" applyFill="1" applyBorder="1" applyAlignment="1">
      <alignment vertical="center" shrinkToFit="1"/>
    </xf>
    <xf numFmtId="176" fontId="17" fillId="0" borderId="103" xfId="0" applyNumberFormat="1" applyFont="1" applyFill="1" applyBorder="1" applyAlignment="1">
      <alignment horizontal="right" vertical="center" shrinkToFit="1"/>
    </xf>
    <xf numFmtId="176" fontId="17" fillId="0" borderId="99" xfId="46" applyNumberFormat="1" applyFont="1" applyFill="1" applyBorder="1" applyAlignment="1">
      <alignment vertical="center"/>
    </xf>
    <xf numFmtId="0" fontId="17" fillId="0" borderId="106" xfId="0" applyFont="1" applyFill="1" applyBorder="1" applyAlignment="1">
      <alignment vertical="center"/>
    </xf>
    <xf numFmtId="0" fontId="17" fillId="0" borderId="107" xfId="0" applyFont="1" applyFill="1" applyBorder="1" applyAlignment="1">
      <alignment vertical="center"/>
    </xf>
    <xf numFmtId="176" fontId="17" fillId="0" borderId="107" xfId="46" applyNumberFormat="1" applyFont="1" applyFill="1" applyBorder="1" applyAlignment="1">
      <alignment horizontal="right" vertical="center" shrinkToFit="1"/>
    </xf>
    <xf numFmtId="0" fontId="17" fillId="0" borderId="101" xfId="0" applyFont="1" applyFill="1" applyBorder="1" applyAlignment="1">
      <alignment vertical="center"/>
    </xf>
    <xf numFmtId="176" fontId="17" fillId="0" borderId="103" xfId="46" applyNumberFormat="1" applyFont="1" applyFill="1" applyBorder="1" applyAlignment="1">
      <alignment horizontal="right" vertical="center"/>
    </xf>
    <xf numFmtId="176" fontId="17" fillId="0" borderId="2" xfId="46" applyNumberFormat="1" applyFont="1" applyFill="1" applyBorder="1" applyAlignment="1">
      <alignment vertical="center" shrinkToFit="1"/>
    </xf>
    <xf numFmtId="0" fontId="25" fillId="0" borderId="39" xfId="0" applyFont="1" applyBorder="1" applyAlignment="1">
      <alignment vertical="center" wrapText="1" shrinkToFit="1"/>
    </xf>
    <xf numFmtId="49" fontId="58" fillId="0" borderId="66" xfId="46" applyNumberFormat="1" applyFont="1" applyFill="1" applyBorder="1" applyAlignment="1">
      <alignment horizontal="center" vertical="center" shrinkToFit="1"/>
    </xf>
    <xf numFmtId="176" fontId="17" fillId="0" borderId="56" xfId="0" applyNumberFormat="1" applyFont="1" applyFill="1" applyBorder="1" applyAlignment="1">
      <alignment horizontal="right" vertical="center" shrinkToFit="1"/>
    </xf>
    <xf numFmtId="176" fontId="17" fillId="0" borderId="55" xfId="0" applyNumberFormat="1" applyFont="1" applyFill="1" applyBorder="1" applyAlignment="1">
      <alignment vertical="center" shrinkToFit="1"/>
    </xf>
    <xf numFmtId="176" fontId="17" fillId="0" borderId="41" xfId="0" applyNumberFormat="1" applyFont="1" applyFill="1" applyBorder="1" applyAlignment="1">
      <alignment vertical="center" shrinkToFit="1"/>
    </xf>
    <xf numFmtId="176" fontId="17" fillId="0" borderId="80" xfId="0" applyNumberFormat="1" applyFont="1" applyFill="1" applyBorder="1" applyAlignment="1">
      <alignment horizontal="right" vertical="center" shrinkToFit="1"/>
    </xf>
    <xf numFmtId="176" fontId="17" fillId="0" borderId="12" xfId="46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17" fillId="0" borderId="108" xfId="0" applyNumberFormat="1" applyFont="1" applyFill="1" applyBorder="1" applyAlignment="1">
      <alignment horizontal="right" vertical="center" shrinkToFit="1"/>
    </xf>
    <xf numFmtId="176" fontId="17" fillId="0" borderId="109" xfId="0" applyNumberFormat="1" applyFont="1" applyFill="1" applyBorder="1" applyAlignment="1">
      <alignment vertical="center" shrinkToFit="1"/>
    </xf>
    <xf numFmtId="176" fontId="17" fillId="0" borderId="110" xfId="0" applyNumberFormat="1" applyFont="1" applyFill="1" applyBorder="1" applyAlignment="1">
      <alignment horizontal="right" vertical="center" shrinkToFit="1"/>
    </xf>
    <xf numFmtId="176" fontId="17" fillId="0" borderId="111" xfId="0" applyNumberFormat="1" applyFont="1" applyFill="1" applyBorder="1" applyAlignment="1">
      <alignment vertical="center" shrinkToFit="1"/>
    </xf>
    <xf numFmtId="176" fontId="17" fillId="0" borderId="112" xfId="0" applyNumberFormat="1" applyFont="1" applyFill="1" applyBorder="1" applyAlignment="1">
      <alignment horizontal="right" vertical="center" shrinkToFit="1"/>
    </xf>
    <xf numFmtId="176" fontId="17" fillId="0" borderId="110" xfId="46" applyNumberFormat="1" applyFont="1" applyFill="1" applyBorder="1" applyAlignment="1">
      <alignment horizontal="right" vertical="center" shrinkToFit="1"/>
    </xf>
    <xf numFmtId="176" fontId="17" fillId="0" borderId="113" xfId="46" applyNumberFormat="1" applyFont="1" applyFill="1" applyBorder="1" applyAlignment="1">
      <alignment vertical="center" shrinkToFit="1"/>
    </xf>
    <xf numFmtId="176" fontId="17" fillId="0" borderId="114" xfId="46" applyNumberFormat="1" applyFont="1" applyFill="1" applyBorder="1" applyAlignment="1">
      <alignment horizontal="right" vertical="center" shrinkToFit="1"/>
    </xf>
    <xf numFmtId="49" fontId="58" fillId="0" borderId="115" xfId="46" applyNumberFormat="1" applyFont="1" applyFill="1" applyBorder="1" applyAlignment="1">
      <alignment horizontal="center" vertical="center" shrinkToFit="1"/>
    </xf>
    <xf numFmtId="49" fontId="58" fillId="0" borderId="116" xfId="46" applyNumberFormat="1" applyFont="1" applyFill="1" applyBorder="1" applyAlignment="1">
      <alignment horizontal="center" vertical="center" shrinkToFit="1"/>
    </xf>
    <xf numFmtId="49" fontId="21" fillId="0" borderId="0" xfId="46" applyNumberFormat="1" applyFont="1" applyFill="1" applyAlignment="1">
      <alignment horizontal="center" vertical="center" shrinkToFit="1"/>
    </xf>
    <xf numFmtId="49" fontId="5" fillId="0" borderId="0" xfId="46" applyNumberFormat="1" applyFont="1" applyFill="1" applyAlignment="1">
      <alignment vertical="center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2" fillId="0" borderId="117" xfId="0" applyFont="1" applyFill="1" applyBorder="1" applyAlignment="1" applyProtection="1">
      <alignment horizontal="left" vertical="center" shrinkToFit="1"/>
      <protection locked="0"/>
    </xf>
    <xf numFmtId="0" fontId="22" fillId="0" borderId="118" xfId="0" applyFont="1" applyFill="1" applyBorder="1" applyAlignment="1" applyProtection="1">
      <alignment horizontal="left" vertical="center" shrinkToFit="1"/>
      <protection locked="0"/>
    </xf>
    <xf numFmtId="0" fontId="22" fillId="0" borderId="119" xfId="0" applyFont="1" applyFill="1" applyBorder="1" applyAlignment="1" applyProtection="1">
      <alignment horizontal="left" vertical="center" wrapText="1" shrinkToFit="1"/>
      <protection locked="0"/>
    </xf>
    <xf numFmtId="0" fontId="22" fillId="0" borderId="119" xfId="0" applyFont="1" applyFill="1" applyBorder="1" applyAlignment="1" applyProtection="1">
      <alignment horizontal="center" vertical="center" shrinkToFit="1"/>
      <protection locked="0"/>
    </xf>
    <xf numFmtId="0" fontId="22" fillId="0" borderId="119" xfId="0" applyFont="1" applyFill="1" applyBorder="1" applyAlignment="1" applyProtection="1">
      <alignment horizontal="center" vertical="center"/>
      <protection locked="0"/>
    </xf>
    <xf numFmtId="0" fontId="22" fillId="0" borderId="119" xfId="0" applyFont="1" applyFill="1" applyBorder="1" applyAlignment="1" applyProtection="1">
      <alignment horizontal="center" vertical="center" wrapText="1"/>
      <protection locked="0"/>
    </xf>
    <xf numFmtId="0" fontId="22" fillId="0" borderId="119" xfId="0" applyFont="1" applyFill="1" applyBorder="1" applyAlignment="1" applyProtection="1">
      <alignment horizontal="left" vertical="center" shrinkToFit="1"/>
      <protection locked="0"/>
    </xf>
    <xf numFmtId="57" fontId="22" fillId="0" borderId="119" xfId="0" applyNumberFormat="1" applyFont="1" applyFill="1" applyBorder="1" applyAlignment="1" applyProtection="1">
      <alignment horizontal="center" vertical="center" shrinkToFit="1"/>
      <protection locked="0"/>
    </xf>
    <xf numFmtId="3" fontId="22" fillId="0" borderId="119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121" xfId="0" applyFont="1" applyFill="1" applyBorder="1" applyAlignment="1" applyProtection="1">
      <alignment horizontal="left" vertical="center" shrinkToFit="1"/>
      <protection locked="0"/>
    </xf>
    <xf numFmtId="0" fontId="22" fillId="0" borderId="39" xfId="0" applyFont="1" applyFill="1" applyBorder="1" applyAlignment="1" applyProtection="1">
      <alignment horizontal="left" vertical="center" shrinkToFit="1"/>
      <protection locked="0"/>
    </xf>
    <xf numFmtId="0" fontId="22" fillId="0" borderId="122" xfId="0" applyFont="1" applyFill="1" applyBorder="1" applyAlignment="1" applyProtection="1">
      <alignment horizontal="left" vertical="center" wrapText="1" shrinkToFit="1"/>
      <protection locked="0"/>
    </xf>
    <xf numFmtId="0" fontId="22" fillId="0" borderId="122" xfId="0" applyFont="1" applyFill="1" applyBorder="1" applyAlignment="1" applyProtection="1">
      <alignment horizontal="center" vertical="center" shrinkToFit="1"/>
      <protection locked="0"/>
    </xf>
    <xf numFmtId="0" fontId="22" fillId="0" borderId="122" xfId="0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center" vertical="center" wrapText="1"/>
      <protection locked="0"/>
    </xf>
    <xf numFmtId="0" fontId="22" fillId="0" borderId="122" xfId="0" applyFont="1" applyFill="1" applyBorder="1" applyAlignment="1" applyProtection="1">
      <alignment horizontal="left" vertical="center" shrinkToFit="1"/>
      <protection locked="0"/>
    </xf>
    <xf numFmtId="57" fontId="22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23" xfId="0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horizontal="left" vertical="center" wrapText="1" shrinkToFit="1"/>
      <protection locked="0"/>
    </xf>
    <xf numFmtId="38" fontId="22" fillId="0" borderId="122" xfId="36" applyFont="1" applyFill="1" applyBorder="1" applyAlignment="1" applyProtection="1">
      <alignment horizontal="left" vertical="center" wrapText="1" shrinkToFit="1"/>
      <protection locked="0"/>
    </xf>
    <xf numFmtId="38" fontId="22" fillId="0" borderId="122" xfId="36" applyFont="1" applyFill="1" applyBorder="1" applyAlignment="1" applyProtection="1">
      <alignment horizontal="center" vertical="center"/>
      <protection locked="0"/>
    </xf>
    <xf numFmtId="38" fontId="22" fillId="0" borderId="122" xfId="36" applyFont="1" applyFill="1" applyBorder="1" applyAlignment="1" applyProtection="1">
      <alignment horizontal="center" vertical="center" wrapText="1"/>
      <protection locked="0"/>
    </xf>
    <xf numFmtId="177" fontId="22" fillId="0" borderId="122" xfId="36" applyNumberFormat="1" applyFont="1" applyFill="1" applyBorder="1" applyAlignment="1" applyProtection="1">
      <alignment horizontal="center" vertical="center" shrinkToFit="1"/>
      <protection locked="0"/>
    </xf>
    <xf numFmtId="38" fontId="22" fillId="0" borderId="122" xfId="36" applyFont="1" applyFill="1" applyBorder="1" applyAlignment="1" applyProtection="1">
      <alignment horizontal="right" vertical="center" shrinkToFit="1"/>
      <protection locked="0"/>
    </xf>
    <xf numFmtId="38" fontId="11" fillId="0" borderId="0" xfId="36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22" fillId="0" borderId="122" xfId="0" applyFont="1" applyFill="1" applyBorder="1" applyAlignment="1" applyProtection="1">
      <alignment horizontal="right" vertical="center"/>
      <protection locked="0"/>
    </xf>
    <xf numFmtId="0" fontId="22" fillId="0" borderId="122" xfId="0" applyFont="1" applyFill="1" applyBorder="1" applyAlignment="1" applyProtection="1">
      <alignment horizontal="left" vertical="center"/>
      <protection locked="0"/>
    </xf>
    <xf numFmtId="0" fontId="22" fillId="0" borderId="121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shrinkToFit="1"/>
      <protection locked="0"/>
    </xf>
    <xf numFmtId="0" fontId="22" fillId="0" borderId="122" xfId="46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center" vertical="center" wrapText="1"/>
      <protection locked="0"/>
    </xf>
    <xf numFmtId="0" fontId="22" fillId="0" borderId="122" xfId="46" applyFont="1" applyFill="1" applyBorder="1" applyAlignment="1" applyProtection="1">
      <alignment horizontal="left" vertical="center"/>
      <protection locked="0"/>
    </xf>
    <xf numFmtId="57" fontId="22" fillId="0" borderId="122" xfId="46" applyNumberFormat="1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right" vertical="center"/>
      <protection locked="0"/>
    </xf>
    <xf numFmtId="0" fontId="22" fillId="0" borderId="123" xfId="46" applyFont="1" applyFill="1" applyBorder="1" applyAlignment="1" applyProtection="1">
      <alignment horizontal="left" vertical="center" shrinkToFit="1"/>
      <protection locked="0"/>
    </xf>
    <xf numFmtId="57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21" xfId="46" applyFont="1" applyFill="1" applyBorder="1" applyAlignment="1" applyProtection="1">
      <alignment horizontal="left" vertical="center" wrapText="1" shrinkToFit="1"/>
      <protection locked="0"/>
    </xf>
    <xf numFmtId="181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22" fillId="0" borderId="39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NumberFormat="1" applyFont="1" applyFill="1" applyBorder="1" applyAlignment="1" applyProtection="1">
      <alignment horizontal="center" vertical="center" wrapText="1"/>
      <protection locked="0"/>
    </xf>
    <xf numFmtId="177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178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3" fontId="22" fillId="0" borderId="122" xfId="0" applyNumberFormat="1" applyFont="1" applyFill="1" applyBorder="1" applyAlignment="1" applyProtection="1">
      <alignment horizontal="right" vertical="center"/>
      <protection locked="0"/>
    </xf>
    <xf numFmtId="20" fontId="22" fillId="0" borderId="122" xfId="46" applyNumberFormat="1" applyFont="1" applyFill="1" applyBorder="1" applyAlignment="1" applyProtection="1">
      <alignment horizontal="center" vertical="center" wrapText="1"/>
      <protection locked="0"/>
    </xf>
    <xf numFmtId="179" fontId="22" fillId="0" borderId="122" xfId="46" applyNumberFormat="1" applyFont="1" applyFill="1" applyBorder="1" applyAlignment="1" applyProtection="1">
      <alignment horizontal="right" vertical="center"/>
      <protection locked="0"/>
    </xf>
    <xf numFmtId="182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183" fontId="2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22" fillId="0" borderId="122" xfId="0" applyFont="1" applyFill="1" applyBorder="1" applyAlignment="1" applyProtection="1">
      <alignment vertical="center" wrapText="1"/>
      <protection locked="0"/>
    </xf>
    <xf numFmtId="182" fontId="22" fillId="0" borderId="122" xfId="46" applyNumberFormat="1" applyFont="1" applyFill="1" applyBorder="1" applyAlignment="1" applyProtection="1">
      <alignment horizontal="right" vertical="center"/>
      <protection locked="0"/>
    </xf>
    <xf numFmtId="0" fontId="22" fillId="0" borderId="122" xfId="0" applyNumberFormat="1" applyFont="1" applyFill="1" applyBorder="1" applyAlignment="1" applyProtection="1">
      <alignment horizontal="right" vertical="center" shrinkToFit="1"/>
      <protection locked="0"/>
    </xf>
    <xf numFmtId="6" fontId="22" fillId="0" borderId="122" xfId="44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vertical="center"/>
      <protection locked="0"/>
    </xf>
    <xf numFmtId="0" fontId="22" fillId="0" borderId="122" xfId="0" applyFont="1" applyFill="1" applyBorder="1" applyAlignment="1" applyProtection="1">
      <alignment vertical="center"/>
      <protection locked="0"/>
    </xf>
    <xf numFmtId="0" fontId="22" fillId="0" borderId="122" xfId="0" applyFont="1" applyFill="1" applyBorder="1" applyAlignment="1" applyProtection="1">
      <alignment horizontal="center"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wrapText="1" shrinkToFit="1"/>
      <protection locked="0"/>
    </xf>
    <xf numFmtId="0" fontId="33" fillId="0" borderId="122" xfId="46" applyFont="1" applyFill="1" applyBorder="1" applyAlignment="1" applyProtection="1">
      <alignment horizontal="center" vertical="center" wrapText="1" shrinkToFit="1"/>
      <protection locked="0"/>
    </xf>
    <xf numFmtId="0" fontId="33" fillId="0" borderId="122" xfId="0" applyFont="1" applyFill="1" applyBorder="1" applyAlignment="1" applyProtection="1">
      <alignment horizontal="center" vertical="center" wrapText="1" shrinkToFit="1"/>
      <protection locked="0"/>
    </xf>
    <xf numFmtId="180" fontId="22" fillId="0" borderId="122" xfId="0" applyNumberFormat="1" applyFont="1" applyFill="1" applyBorder="1" applyAlignment="1" applyProtection="1">
      <alignment vertical="center" shrinkToFit="1"/>
      <protection locked="0"/>
    </xf>
    <xf numFmtId="180" fontId="22" fillId="0" borderId="122" xfId="0" applyNumberFormat="1" applyFont="1" applyFill="1" applyBorder="1" applyAlignment="1" applyProtection="1">
      <alignment vertical="center"/>
      <protection locked="0"/>
    </xf>
    <xf numFmtId="0" fontId="22" fillId="0" borderId="122" xfId="46" applyFont="1" applyFill="1" applyBorder="1" applyAlignment="1" applyProtection="1">
      <alignment horizontal="justify" vertical="center" wrapText="1" shrinkToFit="1"/>
      <protection locked="0"/>
    </xf>
    <xf numFmtId="0" fontId="22" fillId="0" borderId="122" xfId="46" applyFont="1" applyFill="1" applyBorder="1" applyAlignment="1" applyProtection="1">
      <alignment horizontal="justify" vertical="center"/>
      <protection locked="0"/>
    </xf>
    <xf numFmtId="3" fontId="11" fillId="0" borderId="0" xfId="46" applyNumberFormat="1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justify" vertical="center" wrapText="1" shrinkToFit="1"/>
      <protection locked="0"/>
    </xf>
    <xf numFmtId="0" fontId="22" fillId="0" borderId="122" xfId="0" applyFont="1" applyFill="1" applyBorder="1" applyAlignment="1" applyProtection="1">
      <alignment horizontal="justify" vertical="center"/>
      <protection locked="0"/>
    </xf>
    <xf numFmtId="0" fontId="11" fillId="0" borderId="39" xfId="46" applyFont="1" applyFill="1" applyBorder="1" applyAlignment="1" applyProtection="1">
      <alignment horizontal="left" vertical="center"/>
      <protection locked="0"/>
    </xf>
    <xf numFmtId="0" fontId="22" fillId="0" borderId="122" xfId="47" applyFont="1" applyFill="1" applyBorder="1" applyAlignment="1" applyProtection="1">
      <alignment horizontal="justify" vertical="center"/>
      <protection locked="0"/>
    </xf>
    <xf numFmtId="0" fontId="22" fillId="0" borderId="122" xfId="50" applyFont="1" applyFill="1" applyBorder="1" applyAlignment="1" applyProtection="1">
      <alignment horizontal="center" vertical="center" shrinkToFit="1"/>
      <protection locked="0"/>
    </xf>
    <xf numFmtId="20" fontId="22" fillId="0" borderId="122" xfId="46" applyNumberFormat="1" applyFont="1" applyFill="1" applyBorder="1" applyAlignment="1" applyProtection="1">
      <alignment horizontal="left" vertical="center" wrapText="1" shrinkToFit="1"/>
      <protection locked="0"/>
    </xf>
    <xf numFmtId="20" fontId="22" fillId="0" borderId="122" xfId="4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6" applyFont="1" applyFill="1" applyBorder="1" applyAlignment="1" applyProtection="1">
      <alignment horizontal="left" vertical="center"/>
      <protection locked="0"/>
    </xf>
    <xf numFmtId="0" fontId="22" fillId="0" borderId="122" xfId="49" applyFont="1" applyFill="1" applyBorder="1" applyAlignment="1" applyProtection="1">
      <alignment horizontal="center" vertical="center"/>
      <protection locked="0"/>
    </xf>
    <xf numFmtId="0" fontId="22" fillId="0" borderId="122" xfId="49" applyFont="1" applyFill="1" applyBorder="1" applyAlignment="1" applyProtection="1">
      <alignment horizontal="center" vertical="center" shrinkToFit="1"/>
      <protection locked="0"/>
    </xf>
    <xf numFmtId="57" fontId="22" fillId="0" borderId="123" xfId="0" applyNumberFormat="1" applyFont="1" applyFill="1" applyBorder="1" applyAlignment="1" applyProtection="1">
      <alignment horizontal="left" vertical="center" shrinkToFit="1"/>
      <protection locked="0"/>
    </xf>
    <xf numFmtId="57" fontId="22" fillId="0" borderId="123" xfId="46" applyNumberFormat="1" applyFont="1" applyFill="1" applyBorder="1" applyAlignment="1" applyProtection="1">
      <alignment horizontal="left" vertical="center" shrinkToFit="1"/>
      <protection locked="0"/>
    </xf>
    <xf numFmtId="57" fontId="22" fillId="0" borderId="122" xfId="46" applyNumberFormat="1" applyFont="1" applyFill="1" applyBorder="1" applyAlignment="1" applyProtection="1">
      <alignment vertical="center"/>
      <protection locked="0"/>
    </xf>
    <xf numFmtId="0" fontId="22" fillId="0" borderId="124" xfId="46" applyFont="1" applyFill="1" applyBorder="1" applyAlignment="1" applyProtection="1">
      <alignment horizontal="left" vertical="center" shrinkToFit="1"/>
      <protection locked="0"/>
    </xf>
    <xf numFmtId="0" fontId="22" fillId="0" borderId="40" xfId="0" applyFont="1" applyFill="1" applyBorder="1" applyAlignment="1" applyProtection="1">
      <alignment horizontal="left" vertical="center" shrinkToFit="1"/>
      <protection locked="0"/>
    </xf>
    <xf numFmtId="0" fontId="22" fillId="0" borderId="125" xfId="46" applyFont="1" applyFill="1" applyBorder="1" applyAlignment="1" applyProtection="1">
      <alignment horizontal="justify" vertical="center" wrapText="1" shrinkToFit="1"/>
      <protection locked="0"/>
    </xf>
    <xf numFmtId="0" fontId="22" fillId="0" borderId="125" xfId="46" applyFont="1" applyFill="1" applyBorder="1" applyAlignment="1" applyProtection="1">
      <alignment horizontal="center" vertical="center" shrinkToFit="1"/>
      <protection locked="0"/>
    </xf>
    <xf numFmtId="0" fontId="22" fillId="0" borderId="125" xfId="46" applyFont="1" applyFill="1" applyBorder="1" applyAlignment="1" applyProtection="1">
      <alignment horizontal="center" vertical="center"/>
      <protection locked="0"/>
    </xf>
    <xf numFmtId="0" fontId="22" fillId="0" borderId="125" xfId="46" applyFont="1" applyFill="1" applyBorder="1" applyAlignment="1" applyProtection="1">
      <alignment horizontal="center" vertical="center" wrapText="1"/>
      <protection locked="0"/>
    </xf>
    <xf numFmtId="0" fontId="22" fillId="0" borderId="125" xfId="46" applyFont="1" applyFill="1" applyBorder="1" applyAlignment="1" applyProtection="1">
      <alignment horizontal="justify" vertical="center"/>
      <protection locked="0"/>
    </xf>
    <xf numFmtId="0" fontId="22" fillId="0" borderId="125" xfId="46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horizontal="left" vertical="center" wrapText="1" shrinkToFit="1"/>
      <protection locked="0"/>
    </xf>
    <xf numFmtId="0" fontId="22" fillId="0" borderId="0" xfId="0" applyFont="1" applyFill="1" applyAlignment="1" applyProtection="1">
      <alignment horizontal="center" vertical="center" wrapText="1" shrinkToFit="1"/>
      <protection locked="0"/>
    </xf>
    <xf numFmtId="3" fontId="22" fillId="0" borderId="0" xfId="0" applyNumberFormat="1" applyFont="1" applyFill="1" applyAlignment="1" applyProtection="1">
      <alignment horizontal="right" vertical="center"/>
      <protection locked="0"/>
    </xf>
    <xf numFmtId="3" fontId="22" fillId="0" borderId="0" xfId="0" applyNumberFormat="1" applyFont="1" applyFill="1" applyAlignment="1" applyProtection="1">
      <alignment horizontal="right" vertical="center" shrinkToFit="1"/>
      <protection locked="0"/>
    </xf>
    <xf numFmtId="0" fontId="22" fillId="0" borderId="0" xfId="0" applyFont="1" applyFill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 shrinkToFit="1"/>
    </xf>
    <xf numFmtId="176" fontId="17" fillId="0" borderId="5" xfId="46" applyNumberFormat="1" applyFont="1" applyFill="1" applyBorder="1" applyAlignment="1">
      <alignment vertical="center" shrinkToFit="1"/>
    </xf>
    <xf numFmtId="0" fontId="33" fillId="0" borderId="121" xfId="46" applyFont="1" applyFill="1" applyBorder="1" applyAlignment="1" applyProtection="1">
      <alignment horizontal="left" vertical="center" wrapText="1" shrinkToFit="1"/>
      <protection locked="0"/>
    </xf>
    <xf numFmtId="182" fontId="32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22" fillId="0" borderId="129" xfId="0" applyFont="1" applyFill="1" applyBorder="1" applyAlignment="1" applyProtection="1">
      <alignment horizontal="left" vertical="center" shrinkToFit="1"/>
      <protection locked="0"/>
    </xf>
    <xf numFmtId="0" fontId="22" fillId="0" borderId="130" xfId="46" applyFont="1" applyFill="1" applyBorder="1" applyAlignment="1" applyProtection="1">
      <alignment horizontal="left" vertical="center" shrinkToFit="1"/>
      <protection locked="0"/>
    </xf>
    <xf numFmtId="38" fontId="17" fillId="0" borderId="132" xfId="35" applyFont="1" applyFill="1" applyBorder="1" applyAlignment="1">
      <alignment vertical="center"/>
    </xf>
    <xf numFmtId="38" fontId="17" fillId="0" borderId="102" xfId="35" applyFont="1" applyFill="1" applyBorder="1" applyAlignment="1">
      <alignment vertical="center"/>
    </xf>
    <xf numFmtId="57" fontId="22" fillId="0" borderId="122" xfId="0" applyNumberFormat="1" applyFont="1" applyFill="1" applyBorder="1" applyAlignment="1" applyProtection="1">
      <alignment horizontal="center" vertical="center"/>
      <protection locked="0"/>
    </xf>
    <xf numFmtId="0" fontId="22" fillId="0" borderId="130" xfId="0" applyFont="1" applyFill="1" applyBorder="1" applyAlignment="1" applyProtection="1">
      <alignment horizontal="left" vertical="center" shrinkToFit="1"/>
      <protection locked="0"/>
    </xf>
    <xf numFmtId="0" fontId="22" fillId="0" borderId="131" xfId="0" applyFont="1" applyFill="1" applyBorder="1" applyAlignment="1" applyProtection="1">
      <alignment horizontal="left" vertical="center" shrinkToFit="1"/>
      <protection locked="0"/>
    </xf>
    <xf numFmtId="0" fontId="22" fillId="0" borderId="131" xfId="0" applyFont="1" applyFill="1" applyBorder="1" applyAlignment="1" applyProtection="1">
      <alignment horizontal="left" vertical="center" wrapText="1" shrinkToFit="1"/>
      <protection locked="0"/>
    </xf>
    <xf numFmtId="0" fontId="22" fillId="0" borderId="131" xfId="0" applyFont="1" applyFill="1" applyBorder="1" applyAlignment="1" applyProtection="1">
      <alignment horizontal="center" vertical="center"/>
      <protection locked="0"/>
    </xf>
    <xf numFmtId="0" fontId="22" fillId="0" borderId="131" xfId="0" applyFont="1" applyFill="1" applyBorder="1" applyAlignment="1" applyProtection="1">
      <alignment horizontal="center" vertical="center" wrapText="1"/>
      <protection locked="0"/>
    </xf>
    <xf numFmtId="57" fontId="22" fillId="0" borderId="131" xfId="0" applyNumberFormat="1" applyFont="1" applyFill="1" applyBorder="1" applyAlignment="1" applyProtection="1">
      <alignment horizontal="center" vertical="center"/>
      <protection locked="0"/>
    </xf>
    <xf numFmtId="3" fontId="22" fillId="0" borderId="131" xfId="0" applyNumberFormat="1" applyFont="1" applyFill="1" applyBorder="1" applyAlignment="1" applyProtection="1">
      <alignment horizontal="right" vertical="center" shrinkToFit="1"/>
      <protection locked="0"/>
    </xf>
    <xf numFmtId="177" fontId="22" fillId="0" borderId="122" xfId="0" applyNumberFormat="1" applyFont="1" applyFill="1" applyBorder="1" applyAlignment="1" applyProtection="1">
      <alignment horizontal="center" vertical="center"/>
      <protection locked="0"/>
    </xf>
    <xf numFmtId="0" fontId="22" fillId="0" borderId="131" xfId="46" applyFont="1" applyFill="1" applyBorder="1" applyAlignment="1" applyProtection="1">
      <alignment horizontal="left" vertical="center" wrapText="1" shrinkToFit="1"/>
      <protection locked="0"/>
    </xf>
    <xf numFmtId="0" fontId="22" fillId="0" borderId="131" xfId="46" applyFont="1" applyFill="1" applyBorder="1" applyAlignment="1" applyProtection="1">
      <alignment vertical="center" wrapText="1" shrinkToFit="1"/>
      <protection locked="0"/>
    </xf>
    <xf numFmtId="0" fontId="22" fillId="0" borderId="131" xfId="46" applyFont="1" applyFill="1" applyBorder="1" applyAlignment="1" applyProtection="1">
      <alignment horizontal="center" vertical="center" shrinkToFit="1"/>
      <protection locked="0"/>
    </xf>
    <xf numFmtId="0" fontId="22" fillId="0" borderId="131" xfId="46" applyFont="1" applyFill="1" applyBorder="1" applyAlignment="1" applyProtection="1">
      <alignment horizontal="center" vertical="center"/>
      <protection locked="0"/>
    </xf>
    <xf numFmtId="0" fontId="22" fillId="0" borderId="131" xfId="46" applyFont="1" applyFill="1" applyBorder="1" applyAlignment="1" applyProtection="1">
      <alignment horizontal="center" vertical="center" wrapText="1" shrinkToFit="1"/>
      <protection locked="0"/>
    </xf>
    <xf numFmtId="0" fontId="22" fillId="0" borderId="119" xfId="46" applyFont="1" applyFill="1" applyBorder="1" applyAlignment="1" applyProtection="1">
      <alignment horizontal="left" vertical="center" wrapText="1" shrinkToFit="1"/>
      <protection locked="0"/>
    </xf>
    <xf numFmtId="0" fontId="22" fillId="0" borderId="119" xfId="46" applyFont="1" applyFill="1" applyBorder="1" applyAlignment="1" applyProtection="1">
      <alignment vertical="center" wrapText="1" shrinkToFit="1"/>
      <protection locked="0"/>
    </xf>
    <xf numFmtId="0" fontId="22" fillId="0" borderId="119" xfId="46" applyFont="1" applyFill="1" applyBorder="1" applyAlignment="1" applyProtection="1">
      <alignment horizontal="center" vertical="center" shrinkToFit="1"/>
      <protection locked="0"/>
    </xf>
    <xf numFmtId="0" fontId="22" fillId="0" borderId="119" xfId="46" applyFont="1" applyFill="1" applyBorder="1" applyAlignment="1" applyProtection="1">
      <alignment horizontal="center" vertical="center" wrapText="1" shrinkToFit="1"/>
      <protection locked="0"/>
    </xf>
    <xf numFmtId="176" fontId="17" fillId="0" borderId="171" xfId="0" applyNumberFormat="1" applyFont="1" applyFill="1" applyBorder="1" applyAlignment="1">
      <alignment vertical="center" shrinkToFit="1"/>
    </xf>
    <xf numFmtId="176" fontId="17" fillId="0" borderId="171" xfId="46" applyNumberFormat="1" applyFont="1" applyFill="1" applyBorder="1" applyAlignment="1">
      <alignment vertical="center" shrinkToFit="1"/>
    </xf>
    <xf numFmtId="176" fontId="17" fillId="0" borderId="171" xfId="46" applyNumberFormat="1" applyFont="1" applyFill="1" applyBorder="1" applyAlignment="1">
      <alignment vertical="center"/>
    </xf>
    <xf numFmtId="176" fontId="17" fillId="0" borderId="172" xfId="46" applyNumberFormat="1" applyFont="1" applyFill="1" applyBorder="1" applyAlignment="1">
      <alignment vertical="center"/>
    </xf>
    <xf numFmtId="176" fontId="17" fillId="0" borderId="2" xfId="46" applyNumberFormat="1" applyFont="1" applyFill="1" applyBorder="1" applyAlignment="1">
      <alignment horizontal="right" vertical="center" shrinkToFit="1"/>
    </xf>
    <xf numFmtId="0" fontId="17" fillId="0" borderId="170" xfId="0" applyFont="1" applyFill="1" applyBorder="1" applyAlignment="1">
      <alignment vertical="center"/>
    </xf>
    <xf numFmtId="20" fontId="33" fillId="0" borderId="122" xfId="4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0" xfId="29" applyBorder="1" applyAlignment="1" applyProtection="1">
      <alignment vertical="center"/>
    </xf>
    <xf numFmtId="0" fontId="33" fillId="0" borderId="122" xfId="0" applyFont="1" applyFill="1" applyBorder="1" applyAlignment="1" applyProtection="1">
      <alignment horizontal="left" vertical="center" wrapText="1" shrinkToFit="1"/>
      <protection locked="0"/>
    </xf>
    <xf numFmtId="0" fontId="33" fillId="0" borderId="122" xfId="46" applyFont="1" applyFill="1" applyBorder="1" applyAlignment="1" applyProtection="1">
      <alignment horizontal="left" vertical="center" wrapText="1" shrinkToFit="1"/>
      <protection locked="0"/>
    </xf>
    <xf numFmtId="0" fontId="11" fillId="0" borderId="0" xfId="0" applyFont="1" applyFill="1" applyProtection="1">
      <alignment vertical="center"/>
      <protection locked="0"/>
    </xf>
    <xf numFmtId="0" fontId="22" fillId="0" borderId="66" xfId="0" applyFont="1" applyFill="1" applyBorder="1" applyAlignment="1" applyProtection="1">
      <alignment horizontal="left" vertical="center" shrinkToFit="1"/>
      <protection locked="0"/>
    </xf>
    <xf numFmtId="0" fontId="22" fillId="0" borderId="119" xfId="0" applyFont="1" applyFill="1" applyBorder="1" applyAlignment="1" applyProtection="1">
      <alignment horizontal="center" vertical="center" wrapText="1" shrinkToFit="1"/>
      <protection locked="0"/>
    </xf>
    <xf numFmtId="57" fontId="22" fillId="0" borderId="119" xfId="0" applyNumberFormat="1" applyFont="1" applyFill="1" applyBorder="1" applyAlignment="1" applyProtection="1">
      <alignment horizontal="center" vertical="center" wrapText="1" shrinkToFit="1"/>
      <protection locked="0"/>
    </xf>
    <xf numFmtId="182" fontId="22" fillId="0" borderId="122" xfId="46" applyNumberFormat="1" applyFont="1" applyFill="1" applyBorder="1" applyAlignment="1" applyProtection="1">
      <alignment horizontal="left" vertical="center" shrinkToFit="1"/>
      <protection locked="0"/>
    </xf>
    <xf numFmtId="0" fontId="22" fillId="0" borderId="122" xfId="49" applyFont="1" applyFill="1" applyBorder="1" applyAlignment="1" applyProtection="1">
      <alignment horizontal="left" vertical="center" wrapText="1" shrinkToFit="1"/>
      <protection locked="0"/>
    </xf>
    <xf numFmtId="0" fontId="22" fillId="0" borderId="122" xfId="49" applyFont="1" applyFill="1" applyBorder="1" applyAlignment="1" applyProtection="1">
      <alignment horizontal="right" vertical="center"/>
      <protection locked="0"/>
    </xf>
    <xf numFmtId="3" fontId="22" fillId="0" borderId="122" xfId="0" applyNumberFormat="1" applyFont="1" applyFill="1" applyBorder="1" applyAlignment="1" applyProtection="1">
      <alignment horizontal="right" vertical="center" wrapText="1" shrinkToFit="1"/>
      <protection locked="0"/>
    </xf>
    <xf numFmtId="0" fontId="22" fillId="0" borderId="39" xfId="46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Protection="1">
      <alignment vertical="center"/>
      <protection locked="0"/>
    </xf>
    <xf numFmtId="0" fontId="22" fillId="0" borderId="173" xfId="0" applyFont="1" applyFill="1" applyBorder="1" applyAlignment="1" applyProtection="1">
      <alignment horizontal="left" vertical="center"/>
      <protection locked="0"/>
    </xf>
    <xf numFmtId="0" fontId="22" fillId="0" borderId="174" xfId="0" applyFont="1" applyFill="1" applyBorder="1" applyAlignment="1" applyProtection="1">
      <alignment horizontal="left" vertical="center" wrapText="1"/>
      <protection locked="0"/>
    </xf>
    <xf numFmtId="20" fontId="22" fillId="0" borderId="174" xfId="0" applyNumberFormat="1" applyFont="1" applyFill="1" applyBorder="1" applyAlignment="1" applyProtection="1">
      <alignment horizontal="center" vertical="center"/>
      <protection locked="0"/>
    </xf>
    <xf numFmtId="0" fontId="22" fillId="0" borderId="174" xfId="0" applyFont="1" applyFill="1" applyBorder="1" applyAlignment="1" applyProtection="1">
      <alignment horizontal="center" vertical="center"/>
      <protection locked="0"/>
    </xf>
    <xf numFmtId="0" fontId="22" fillId="0" borderId="174" xfId="0" applyFont="1" applyFill="1" applyBorder="1" applyAlignment="1" applyProtection="1">
      <alignment horizontal="center" vertical="center" wrapText="1"/>
      <protection locked="0"/>
    </xf>
    <xf numFmtId="57" fontId="22" fillId="0" borderId="174" xfId="0" applyNumberFormat="1" applyFont="1" applyFill="1" applyBorder="1" applyAlignment="1" applyProtection="1">
      <alignment horizontal="center" vertical="center"/>
      <protection locked="0"/>
    </xf>
    <xf numFmtId="0" fontId="22" fillId="0" borderId="174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/>
    <xf numFmtId="0" fontId="22" fillId="0" borderId="35" xfId="0" applyFont="1" applyFill="1" applyBorder="1" applyAlignment="1" applyProtection="1">
      <alignment horizontal="center" vertical="center" shrinkToFit="1"/>
      <protection locked="0"/>
    </xf>
    <xf numFmtId="3" fontId="22" fillId="0" borderId="35" xfId="0" applyNumberFormat="1" applyFont="1" applyFill="1" applyBorder="1" applyAlignment="1" applyProtection="1">
      <alignment horizontal="right" vertical="center"/>
      <protection locked="0"/>
    </xf>
    <xf numFmtId="3" fontId="22" fillId="0" borderId="35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175" xfId="46" applyFont="1" applyFill="1" applyBorder="1" applyAlignment="1" applyProtection="1">
      <alignment horizontal="left" vertical="center" shrinkToFit="1"/>
      <protection locked="0"/>
    </xf>
    <xf numFmtId="0" fontId="22" fillId="0" borderId="128" xfId="0" applyFont="1" applyFill="1" applyBorder="1" applyAlignment="1" applyProtection="1">
      <alignment horizontal="left" vertical="center" shrinkToFit="1"/>
      <protection locked="0"/>
    </xf>
    <xf numFmtId="0" fontId="22" fillId="0" borderId="128" xfId="0" applyFont="1" applyFill="1" applyBorder="1" applyAlignment="1" applyProtection="1">
      <alignment horizontal="left" vertical="center" wrapText="1" shrinkToFit="1"/>
      <protection locked="0"/>
    </xf>
    <xf numFmtId="0" fontId="22" fillId="0" borderId="128" xfId="0" applyFont="1" applyFill="1" applyBorder="1" applyAlignment="1" applyProtection="1">
      <alignment horizontal="center" vertical="center" shrinkToFit="1"/>
      <protection locked="0"/>
    </xf>
    <xf numFmtId="0" fontId="22" fillId="0" borderId="128" xfId="0" applyFont="1" applyFill="1" applyBorder="1" applyAlignment="1" applyProtection="1">
      <alignment horizontal="center" vertical="center"/>
      <protection locked="0"/>
    </xf>
    <xf numFmtId="0" fontId="22" fillId="0" borderId="128" xfId="0" applyFont="1" applyFill="1" applyBorder="1" applyAlignment="1" applyProtection="1">
      <alignment horizontal="center" vertical="center" wrapText="1"/>
      <protection locked="0"/>
    </xf>
    <xf numFmtId="3" fontId="22" fillId="0" borderId="128" xfId="0" applyNumberFormat="1" applyFont="1" applyFill="1" applyBorder="1" applyAlignment="1" applyProtection="1">
      <alignment horizontal="right" vertical="center"/>
      <protection locked="0"/>
    </xf>
    <xf numFmtId="3" fontId="22" fillId="0" borderId="128" xfId="0" applyNumberFormat="1" applyFont="1" applyFill="1" applyBorder="1" applyAlignment="1" applyProtection="1">
      <alignment horizontal="right" vertical="center" shrinkToFit="1"/>
      <protection locked="0"/>
    </xf>
    <xf numFmtId="3" fontId="22" fillId="0" borderId="119" xfId="0" applyNumberFormat="1" applyFont="1" applyFill="1" applyBorder="1" applyAlignment="1" applyProtection="1">
      <alignment horizontal="right" vertical="center"/>
      <protection locked="0"/>
    </xf>
    <xf numFmtId="0" fontId="22" fillId="0" borderId="33" xfId="0" applyFont="1" applyFill="1" applyBorder="1" applyAlignment="1" applyProtection="1">
      <alignment horizontal="left" vertical="center" shrinkToFit="1"/>
      <protection locked="0"/>
    </xf>
    <xf numFmtId="49" fontId="5" fillId="0" borderId="0" xfId="46" applyNumberFormat="1" applyFont="1" applyFill="1" applyBorder="1">
      <alignment vertical="center"/>
    </xf>
    <xf numFmtId="0" fontId="33" fillId="0" borderId="122" xfId="46" applyFont="1" applyFill="1" applyBorder="1" applyAlignment="1" applyProtection="1">
      <alignment horizontal="justify" vertical="center" wrapText="1" shrinkToFit="1"/>
      <protection locked="0"/>
    </xf>
    <xf numFmtId="57" fontId="22" fillId="0" borderId="122" xfId="0" applyNumberFormat="1" applyFont="1" applyFill="1" applyBorder="1" applyAlignment="1" applyProtection="1">
      <alignment vertical="center" shrinkToFit="1"/>
      <protection locked="0"/>
    </xf>
    <xf numFmtId="0" fontId="6" fillId="0" borderId="0" xfId="29" applyBorder="1" applyAlignment="1" applyProtection="1">
      <alignment vertical="center"/>
    </xf>
    <xf numFmtId="0" fontId="22" fillId="0" borderId="131" xfId="46" applyFont="1" applyFill="1" applyBorder="1" applyAlignment="1" applyProtection="1">
      <alignment horizontal="justify" vertical="center" wrapText="1" shrinkToFit="1"/>
      <protection locked="0"/>
    </xf>
    <xf numFmtId="0" fontId="22" fillId="0" borderId="119" xfId="46" applyFont="1" applyFill="1" applyBorder="1" applyAlignment="1" applyProtection="1">
      <alignment horizontal="center" vertical="center"/>
      <protection locked="0"/>
    </xf>
    <xf numFmtId="0" fontId="22" fillId="0" borderId="119" xfId="46" applyFont="1" applyFill="1" applyBorder="1" applyAlignment="1" applyProtection="1">
      <alignment horizontal="center" vertical="center" wrapText="1"/>
      <protection locked="0"/>
    </xf>
    <xf numFmtId="57" fontId="33" fillId="0" borderId="131" xfId="46" applyNumberFormat="1" applyFont="1" applyFill="1" applyBorder="1" applyAlignment="1" applyProtection="1">
      <alignment horizontal="justify" vertical="center"/>
      <protection locked="0"/>
    </xf>
    <xf numFmtId="176" fontId="17" fillId="0" borderId="58" xfId="0" applyNumberFormat="1" applyFont="1" applyFill="1" applyBorder="1" applyAlignment="1">
      <alignment horizontal="right" vertical="center" shrinkToFit="1"/>
    </xf>
    <xf numFmtId="176" fontId="17" fillId="0" borderId="15" xfId="46" applyNumberFormat="1" applyFont="1" applyFill="1" applyBorder="1" applyAlignment="1">
      <alignment horizontal="right" vertical="center" shrinkToFit="1"/>
    </xf>
    <xf numFmtId="176" fontId="17" fillId="0" borderId="44" xfId="0" applyNumberFormat="1" applyFont="1" applyFill="1" applyBorder="1" applyAlignment="1">
      <alignment horizontal="right" vertical="center" shrinkToFit="1"/>
    </xf>
    <xf numFmtId="176" fontId="17" fillId="0" borderId="14" xfId="46" applyNumberFormat="1" applyFont="1" applyFill="1" applyBorder="1" applyAlignment="1">
      <alignment horizontal="right" vertical="center"/>
    </xf>
    <xf numFmtId="176" fontId="17" fillId="0" borderId="51" xfId="0" applyNumberFormat="1" applyFont="1" applyFill="1" applyBorder="1" applyAlignment="1">
      <alignment horizontal="right" vertical="center" shrinkToFit="1"/>
    </xf>
    <xf numFmtId="0" fontId="17" fillId="0" borderId="170" xfId="0" applyFont="1" applyFill="1" applyBorder="1" applyAlignment="1">
      <alignment horizontal="right" vertical="center"/>
    </xf>
    <xf numFmtId="49" fontId="58" fillId="0" borderId="79" xfId="46" applyNumberFormat="1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/>
    </xf>
    <xf numFmtId="49" fontId="5" fillId="0" borderId="128" xfId="46" applyNumberFormat="1" applyFont="1" applyFill="1" applyBorder="1" applyAlignment="1">
      <alignment horizontal="right" vertical="center"/>
    </xf>
    <xf numFmtId="49" fontId="5" fillId="0" borderId="176" xfId="46" applyNumberFormat="1" applyFont="1" applyFill="1" applyBorder="1" applyAlignment="1">
      <alignment horizontal="right" vertical="center"/>
    </xf>
    <xf numFmtId="49" fontId="5" fillId="0" borderId="28" xfId="29" applyNumberFormat="1" applyFont="1" applyFill="1" applyBorder="1" applyAlignment="1" applyProtection="1">
      <alignment horizontal="left" vertical="center"/>
    </xf>
    <xf numFmtId="49" fontId="5" fillId="0" borderId="30" xfId="29" applyNumberFormat="1" applyFont="1" applyFill="1" applyBorder="1" applyAlignment="1" applyProtection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5" fillId="0" borderId="26" xfId="46" applyNumberFormat="1" applyFont="1" applyFill="1" applyBorder="1" applyAlignment="1">
      <alignment horizontal="center" vertical="center"/>
    </xf>
    <xf numFmtId="49" fontId="6" fillId="0" borderId="29" xfId="29" applyNumberFormat="1" applyFill="1" applyBorder="1" applyAlignment="1" applyProtection="1">
      <alignment horizontal="left" vertical="center"/>
    </xf>
    <xf numFmtId="49" fontId="5" fillId="0" borderId="24" xfId="29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vertical="center"/>
    </xf>
    <xf numFmtId="0" fontId="0" fillId="0" borderId="177" xfId="0" applyBorder="1" applyAlignment="1">
      <alignment vertical="center"/>
    </xf>
    <xf numFmtId="0" fontId="33" fillId="0" borderId="122" xfId="46" applyFont="1" applyFill="1" applyBorder="1" applyAlignment="1" applyProtection="1">
      <alignment vertical="center" wrapText="1" shrinkToFit="1"/>
      <protection locked="0"/>
    </xf>
    <xf numFmtId="0" fontId="33" fillId="0" borderId="122" xfId="0" applyFont="1" applyFill="1" applyBorder="1" applyAlignment="1" applyProtection="1">
      <alignment vertical="center" wrapText="1" shrinkToFit="1"/>
      <protection locked="0"/>
    </xf>
    <xf numFmtId="0" fontId="33" fillId="0" borderId="122" xfId="49" applyFont="1" applyFill="1" applyBorder="1" applyAlignment="1" applyProtection="1">
      <alignment horizontal="left" vertical="center" wrapText="1" shrinkToFit="1"/>
      <protection locked="0"/>
    </xf>
    <xf numFmtId="0" fontId="60" fillId="0" borderId="0" xfId="0" applyFont="1" applyAlignment="1">
      <alignment vertical="center"/>
    </xf>
    <xf numFmtId="0" fontId="61" fillId="0" borderId="0" xfId="0" applyFont="1" applyFill="1" applyAlignment="1" applyProtection="1">
      <alignment vertical="center"/>
      <protection locked="0"/>
    </xf>
    <xf numFmtId="0" fontId="62" fillId="0" borderId="122" xfId="46" applyFont="1" applyFill="1" applyBorder="1" applyAlignment="1" applyProtection="1">
      <alignment horizontal="center" vertical="center" wrapText="1" shrinkToFit="1"/>
      <protection locked="0"/>
    </xf>
    <xf numFmtId="0" fontId="63" fillId="0" borderId="0" xfId="0" applyFont="1" applyFill="1" applyAlignment="1" applyProtection="1">
      <alignment vertical="center" shrinkToFit="1"/>
      <protection locked="0"/>
    </xf>
    <xf numFmtId="0" fontId="63" fillId="0" borderId="0" xfId="0" applyFont="1" applyFill="1" applyAlignment="1" applyProtection="1">
      <alignment horizontal="center" vertical="center"/>
      <protection locked="0"/>
    </xf>
    <xf numFmtId="49" fontId="6" fillId="0" borderId="30" xfId="29" applyNumberForma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22" fillId="0" borderId="117" xfId="46" applyFont="1" applyFill="1" applyBorder="1" applyAlignment="1" applyProtection="1">
      <alignment horizontal="left" vertical="center" shrinkToFit="1"/>
      <protection locked="0"/>
    </xf>
    <xf numFmtId="57" fontId="22" fillId="0" borderId="119" xfId="46" applyNumberFormat="1" applyFont="1" applyFill="1" applyBorder="1" applyAlignment="1" applyProtection="1">
      <alignment horizontal="center" vertical="center" shrinkToFit="1"/>
      <protection locked="0"/>
    </xf>
    <xf numFmtId="0" fontId="22" fillId="0" borderId="119" xfId="46" applyFont="1" applyFill="1" applyBorder="1" applyAlignment="1" applyProtection="1">
      <alignment horizontal="right" vertical="center"/>
      <protection locked="0"/>
    </xf>
    <xf numFmtId="182" fontId="22" fillId="0" borderId="119" xfId="46" applyNumberFormat="1" applyFont="1" applyFill="1" applyBorder="1" applyAlignment="1" applyProtection="1">
      <alignment horizontal="right" vertical="center" shrinkToFit="1"/>
      <protection locked="0"/>
    </xf>
    <xf numFmtId="176" fontId="17" fillId="0" borderId="181" xfId="46" applyNumberFormat="1" applyFont="1" applyFill="1" applyBorder="1" applyAlignment="1">
      <alignment horizontal="right" vertical="center" shrinkToFit="1"/>
    </xf>
    <xf numFmtId="0" fontId="11" fillId="0" borderId="122" xfId="46" applyFont="1" applyFill="1" applyBorder="1" applyAlignment="1" applyProtection="1">
      <alignment horizontal="right" vertical="center" wrapText="1"/>
      <protection locked="0"/>
    </xf>
    <xf numFmtId="182" fontId="31" fillId="0" borderId="122" xfId="46" applyNumberFormat="1" applyFont="1" applyFill="1" applyBorder="1" applyAlignment="1" applyProtection="1">
      <alignment horizontal="right" vertical="center" shrinkToFit="1"/>
      <protection locked="0"/>
    </xf>
    <xf numFmtId="0" fontId="13" fillId="0" borderId="122" xfId="46" applyFont="1" applyFill="1" applyBorder="1" applyAlignment="1" applyProtection="1">
      <alignment horizontal="right" vertical="center"/>
      <protection locked="0"/>
    </xf>
    <xf numFmtId="57" fontId="22" fillId="0" borderId="122" xfId="46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3" fontId="86" fillId="0" borderId="122" xfId="105" applyNumberFormat="1" applyFont="1" applyFill="1" applyBorder="1" applyAlignment="1" applyProtection="1">
      <alignment horizontal="right" vertical="center" shrinkToFit="1"/>
      <protection locked="0"/>
    </xf>
    <xf numFmtId="0" fontId="86" fillId="0" borderId="122" xfId="108" applyFont="1" applyFill="1" applyBorder="1" applyAlignment="1" applyProtection="1">
      <alignment horizontal="right" vertical="center"/>
      <protection locked="0"/>
    </xf>
    <xf numFmtId="0" fontId="86" fillId="0" borderId="122" xfId="107" applyFont="1" applyFill="1" applyBorder="1" applyAlignment="1" applyProtection="1">
      <alignment horizontal="right" vertical="center"/>
      <protection locked="0"/>
    </xf>
    <xf numFmtId="0" fontId="86" fillId="0" borderId="122" xfId="109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38" fontId="11" fillId="0" borderId="0" xfId="36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3" fillId="0" borderId="0" xfId="0" applyFont="1" applyFill="1" applyAlignment="1" applyProtection="1">
      <alignment vertical="center" shrinkToFit="1"/>
      <protection locked="0"/>
    </xf>
    <xf numFmtId="0" fontId="63" fillId="0" borderId="0" xfId="0" applyFont="1" applyFill="1" applyAlignment="1" applyProtection="1">
      <alignment horizontal="center" vertical="center"/>
      <protection locked="0"/>
    </xf>
    <xf numFmtId="38" fontId="11" fillId="0" borderId="0" xfId="36" applyFont="1" applyFill="1" applyBorder="1" applyAlignment="1" applyProtection="1">
      <alignment horizontal="center" vertical="center"/>
      <protection locked="0"/>
    </xf>
    <xf numFmtId="38" fontId="11" fillId="0" borderId="0" xfId="35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11" fillId="0" borderId="0" xfId="4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6" applyFont="1" applyFill="1" applyBorder="1" applyAlignment="1" applyProtection="1">
      <alignment horizontal="center" vertical="center" shrinkToFit="1"/>
      <protection locked="0"/>
    </xf>
    <xf numFmtId="0" fontId="11" fillId="0" borderId="154" xfId="0" applyFont="1" applyFill="1" applyBorder="1" applyAlignment="1" applyProtection="1">
      <alignment vertical="center"/>
    </xf>
    <xf numFmtId="0" fontId="11" fillId="0" borderId="128" xfId="0" applyFont="1" applyFill="1" applyBorder="1" applyAlignment="1" applyProtection="1">
      <alignment vertical="center"/>
    </xf>
    <xf numFmtId="0" fontId="11" fillId="0" borderId="176" xfId="0" applyFont="1" applyFill="1" applyBorder="1" applyAlignment="1" applyProtection="1">
      <alignment vertical="center"/>
    </xf>
    <xf numFmtId="0" fontId="22" fillId="0" borderId="122" xfId="0" applyFont="1" applyFill="1" applyBorder="1" applyAlignment="1" applyProtection="1">
      <alignment horizontal="center" vertical="center"/>
      <protection locked="0"/>
    </xf>
    <xf numFmtId="177" fontId="22" fillId="0" borderId="123" xfId="0" applyNumberFormat="1" applyFont="1" applyFill="1" applyBorder="1" applyAlignment="1" applyProtection="1">
      <alignment horizontal="left" vertical="center" wrapText="1" shrinkToFit="1"/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23" xfId="0" applyFont="1" applyFill="1" applyBorder="1" applyAlignment="1" applyProtection="1">
      <alignment horizontal="left" vertical="center" wrapText="1" shrinkToFit="1"/>
      <protection locked="0"/>
    </xf>
    <xf numFmtId="0" fontId="22" fillId="0" borderId="122" xfId="0" applyFont="1" applyFill="1" applyBorder="1" applyAlignment="1" applyProtection="1">
      <alignment horizontal="left" vertical="center" wrapText="1" shrinkToFit="1"/>
      <protection locked="0"/>
    </xf>
    <xf numFmtId="0" fontId="100" fillId="0" borderId="123" xfId="106" applyFont="1" applyFill="1" applyBorder="1" applyAlignment="1" applyProtection="1">
      <alignment horizontal="left" vertical="center" shrinkToFit="1"/>
      <protection locked="0"/>
    </xf>
    <xf numFmtId="0" fontId="86" fillId="0" borderId="122" xfId="106" applyFont="1" applyFill="1" applyBorder="1" applyAlignment="1" applyProtection="1">
      <alignment horizontal="center" vertical="center" shrinkToFit="1"/>
      <protection locked="0"/>
    </xf>
    <xf numFmtId="0" fontId="86" fillId="0" borderId="122" xfId="106" applyFont="1" applyFill="1" applyBorder="1" applyAlignment="1" applyProtection="1">
      <alignment horizontal="center" vertical="center"/>
      <protection locked="0"/>
    </xf>
    <xf numFmtId="57" fontId="86" fillId="0" borderId="122" xfId="106" applyNumberFormat="1" applyFont="1" applyFill="1" applyBorder="1" applyAlignment="1" applyProtection="1">
      <alignment horizontal="center" vertical="center" shrinkToFit="1"/>
      <protection locked="0"/>
    </xf>
    <xf numFmtId="3" fontId="86" fillId="0" borderId="122" xfId="106" applyNumberFormat="1" applyFont="1" applyFill="1" applyBorder="1" applyAlignment="1" applyProtection="1">
      <alignment horizontal="right" vertical="center" shrinkToFit="1"/>
      <protection locked="0"/>
    </xf>
    <xf numFmtId="0" fontId="86" fillId="0" borderId="123" xfId="106" applyFont="1" applyFill="1" applyBorder="1" applyAlignment="1" applyProtection="1">
      <alignment horizontal="left" vertical="center" shrinkToFit="1"/>
      <protection locked="0"/>
    </xf>
    <xf numFmtId="0" fontId="86" fillId="0" borderId="122" xfId="106" applyFont="1" applyFill="1" applyBorder="1" applyAlignment="1" applyProtection="1">
      <alignment horizontal="center" vertical="center" wrapText="1"/>
      <protection locked="0"/>
    </xf>
    <xf numFmtId="177" fontId="86" fillId="0" borderId="122" xfId="89" applyNumberFormat="1" applyFont="1" applyFill="1" applyBorder="1" applyAlignment="1" applyProtection="1">
      <alignment horizontal="center" vertical="center" shrinkToFit="1"/>
      <protection locked="0"/>
    </xf>
    <xf numFmtId="0" fontId="86" fillId="0" borderId="122" xfId="106" applyFont="1" applyFill="1" applyBorder="1" applyAlignment="1" applyProtection="1">
      <alignment horizontal="right" vertical="center"/>
      <protection locked="0"/>
    </xf>
    <xf numFmtId="177" fontId="86" fillId="0" borderId="123" xfId="106" applyNumberFormat="1" applyFont="1" applyFill="1" applyBorder="1" applyAlignment="1" applyProtection="1">
      <alignment horizontal="left" vertical="center" shrinkToFit="1"/>
      <protection locked="0"/>
    </xf>
    <xf numFmtId="0" fontId="22" fillId="0" borderId="123" xfId="0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horizontal="right" vertical="center" wrapText="1"/>
      <protection locked="0"/>
    </xf>
    <xf numFmtId="3" fontId="22" fillId="0" borderId="122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23" xfId="0" applyFont="1" applyFill="1" applyBorder="1" applyAlignment="1" applyProtection="1">
      <alignment horizontal="left" vertical="center" shrinkToFit="1"/>
      <protection locked="0"/>
    </xf>
    <xf numFmtId="0" fontId="11" fillId="0" borderId="70" xfId="0" applyFont="1" applyFill="1" applyBorder="1" applyAlignment="1" applyProtection="1">
      <alignment horizontal="center" vertical="center"/>
      <protection locked="0"/>
    </xf>
    <xf numFmtId="3" fontId="11" fillId="0" borderId="70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22" fillId="0" borderId="122" xfId="0" applyFont="1" applyFill="1" applyBorder="1" applyAlignment="1" applyProtection="1">
      <alignment horizontal="center" vertical="center" shrinkToFit="1"/>
      <protection locked="0"/>
    </xf>
    <xf numFmtId="0" fontId="22" fillId="0" borderId="122" xfId="0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wrapText="1"/>
      <protection locked="0"/>
    </xf>
    <xf numFmtId="177" fontId="22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9" xfId="46" applyFont="1" applyBorder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left" vertical="center" shrinkToFit="1"/>
      <protection locked="0"/>
    </xf>
    <xf numFmtId="0" fontId="22" fillId="0" borderId="12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22" fillId="0" borderId="121" xfId="46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Alignment="1" applyProtection="1">
      <alignment vertical="center" wrapText="1" shrinkToFit="1"/>
      <protection locked="0"/>
    </xf>
    <xf numFmtId="0" fontId="22" fillId="0" borderId="122" xfId="46" applyFont="1" applyFill="1" applyBorder="1" applyAlignment="1" applyProtection="1">
      <alignment horizontal="center" vertical="center" shrinkToFit="1"/>
      <protection locked="0"/>
    </xf>
    <xf numFmtId="0" fontId="22" fillId="0" borderId="122" xfId="46" applyFont="1" applyFill="1" applyBorder="1" applyAlignment="1" applyProtection="1">
      <alignment horizontal="center" vertical="center"/>
      <protection locked="0"/>
    </xf>
    <xf numFmtId="0" fontId="22" fillId="0" borderId="122" xfId="46" applyFont="1" applyFill="1" applyBorder="1" applyAlignment="1" applyProtection="1">
      <alignment horizontal="justify" vertical="center" wrapText="1" shrinkToFit="1"/>
      <protection locked="0"/>
    </xf>
    <xf numFmtId="0" fontId="22" fillId="0" borderId="122" xfId="46" applyFont="1" applyFill="1" applyBorder="1" applyAlignment="1" applyProtection="1">
      <alignment horizontal="right" vertical="center"/>
      <protection locked="0"/>
    </xf>
    <xf numFmtId="177" fontId="22" fillId="0" borderId="123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46" applyFont="1" applyFill="1" applyBorder="1" applyAlignment="1" applyProtection="1">
      <alignment horizontal="center" vertical="center"/>
      <protection locked="0"/>
    </xf>
    <xf numFmtId="0" fontId="11" fillId="0" borderId="70" xfId="46" applyFont="1" applyFill="1" applyBorder="1" applyAlignment="1" applyProtection="1">
      <alignment horizontal="center" vertical="center"/>
      <protection locked="0"/>
    </xf>
    <xf numFmtId="0" fontId="11" fillId="0" borderId="30" xfId="46" applyFont="1" applyFill="1" applyBorder="1" applyAlignment="1" applyProtection="1">
      <alignment horizontal="center" vertical="center"/>
      <protection locked="0"/>
    </xf>
    <xf numFmtId="0" fontId="22" fillId="34" borderId="160" xfId="0" applyFont="1" applyFill="1" applyBorder="1" applyAlignment="1">
      <alignment horizontal="center" vertical="center" wrapText="1" shrinkToFit="1"/>
    </xf>
    <xf numFmtId="0" fontId="22" fillId="34" borderId="153" xfId="0" applyFont="1" applyFill="1" applyBorder="1" applyAlignment="1">
      <alignment horizontal="center" vertical="center" wrapText="1" shrinkToFit="1"/>
    </xf>
    <xf numFmtId="0" fontId="22" fillId="34" borderId="153" xfId="0" applyFont="1" applyFill="1" applyBorder="1" applyAlignment="1">
      <alignment horizontal="center" vertical="center" shrinkToFit="1"/>
    </xf>
    <xf numFmtId="0" fontId="22" fillId="34" borderId="153" xfId="0" applyFont="1" applyFill="1" applyBorder="1" applyAlignment="1">
      <alignment horizontal="center" vertical="center" wrapText="1"/>
    </xf>
    <xf numFmtId="3" fontId="33" fillId="34" borderId="153" xfId="0" applyNumberFormat="1" applyFont="1" applyFill="1" applyBorder="1" applyAlignment="1">
      <alignment horizontal="center" vertical="center" wrapText="1"/>
    </xf>
    <xf numFmtId="0" fontId="22" fillId="34" borderId="188" xfId="0" applyFont="1" applyFill="1" applyBorder="1" applyAlignment="1">
      <alignment horizontal="center" vertical="center" wrapText="1" shrinkToFit="1"/>
    </xf>
    <xf numFmtId="0" fontId="22" fillId="34" borderId="183" xfId="0" applyFont="1" applyFill="1" applyBorder="1" applyAlignment="1">
      <alignment horizontal="center" vertical="center" wrapText="1" shrinkToFit="1"/>
    </xf>
    <xf numFmtId="0" fontId="22" fillId="34" borderId="190" xfId="0" applyFont="1" applyFill="1" applyBorder="1" applyAlignment="1">
      <alignment vertical="center" wrapText="1" shrinkToFit="1"/>
    </xf>
    <xf numFmtId="0" fontId="22" fillId="34" borderId="190" xfId="0" applyFont="1" applyFill="1" applyBorder="1" applyAlignment="1">
      <alignment horizontal="center" vertical="center" shrinkToFit="1"/>
    </xf>
    <xf numFmtId="0" fontId="22" fillId="34" borderId="190" xfId="0" applyFont="1" applyFill="1" applyBorder="1" applyAlignment="1">
      <alignment horizontal="center" vertical="center" wrapText="1"/>
    </xf>
    <xf numFmtId="57" fontId="22" fillId="34" borderId="190" xfId="0" applyNumberFormat="1" applyFont="1" applyFill="1" applyBorder="1" applyAlignment="1">
      <alignment horizontal="center" vertical="center" wrapText="1"/>
    </xf>
    <xf numFmtId="3" fontId="33" fillId="34" borderId="190" xfId="0" applyNumberFormat="1" applyFont="1" applyFill="1" applyBorder="1" applyAlignment="1">
      <alignment horizontal="center" vertical="center" wrapText="1"/>
    </xf>
    <xf numFmtId="0" fontId="22" fillId="34" borderId="191" xfId="0" applyFont="1" applyFill="1" applyBorder="1" applyAlignment="1">
      <alignment horizontal="center" vertical="center" wrapText="1" shrinkToFit="1"/>
    </xf>
    <xf numFmtId="0" fontId="22" fillId="34" borderId="119" xfId="0" applyFont="1" applyFill="1" applyBorder="1" applyAlignment="1">
      <alignment vertical="center" wrapText="1" shrinkToFit="1"/>
    </xf>
    <xf numFmtId="0" fontId="22" fillId="34" borderId="119" xfId="0" applyFont="1" applyFill="1" applyBorder="1" applyAlignment="1">
      <alignment horizontal="center" vertical="center" shrinkToFit="1"/>
    </xf>
    <xf numFmtId="0" fontId="22" fillId="34" borderId="119" xfId="0" applyFont="1" applyFill="1" applyBorder="1" applyAlignment="1">
      <alignment horizontal="center" vertical="center" wrapText="1"/>
    </xf>
    <xf numFmtId="57" fontId="22" fillId="34" borderId="119" xfId="0" applyNumberFormat="1" applyFont="1" applyFill="1" applyBorder="1" applyAlignment="1">
      <alignment horizontal="center" vertical="center" wrapText="1"/>
    </xf>
    <xf numFmtId="3" fontId="33" fillId="34" borderId="119" xfId="0" applyNumberFormat="1" applyFont="1" applyFill="1" applyBorder="1" applyAlignment="1">
      <alignment horizontal="center" vertical="center" wrapText="1"/>
    </xf>
    <xf numFmtId="0" fontId="22" fillId="34" borderId="120" xfId="0" applyFont="1" applyFill="1" applyBorder="1" applyAlignment="1">
      <alignment horizontal="center" vertical="center" wrapText="1" shrinkToFit="1"/>
    </xf>
    <xf numFmtId="0" fontId="22" fillId="34" borderId="125" xfId="0" applyFont="1" applyFill="1" applyBorder="1" applyAlignment="1">
      <alignment vertical="center" wrapText="1" shrinkToFit="1"/>
    </xf>
    <xf numFmtId="0" fontId="22" fillId="34" borderId="125" xfId="0" applyFont="1" applyFill="1" applyBorder="1" applyAlignment="1">
      <alignment horizontal="center" vertical="center" shrinkToFit="1"/>
    </xf>
    <xf numFmtId="0" fontId="22" fillId="34" borderId="125" xfId="0" applyFont="1" applyFill="1" applyBorder="1" applyAlignment="1">
      <alignment horizontal="center" vertical="center" wrapText="1"/>
    </xf>
    <xf numFmtId="57" fontId="22" fillId="34" borderId="125" xfId="0" applyNumberFormat="1" applyFont="1" applyFill="1" applyBorder="1" applyAlignment="1">
      <alignment horizontal="center" vertical="center" wrapText="1"/>
    </xf>
    <xf numFmtId="3" fontId="33" fillId="34" borderId="125" xfId="0" applyNumberFormat="1" applyFont="1" applyFill="1" applyBorder="1" applyAlignment="1">
      <alignment horizontal="center" vertical="center" wrapText="1"/>
    </xf>
    <xf numFmtId="0" fontId="22" fillId="34" borderId="126" xfId="0" applyFont="1" applyFill="1" applyBorder="1" applyAlignment="1">
      <alignment horizontal="center" vertical="center" wrapText="1" shrinkToFit="1"/>
    </xf>
    <xf numFmtId="0" fontId="22" fillId="34" borderId="190" xfId="0" applyFont="1" applyFill="1" applyBorder="1" applyAlignment="1">
      <alignment vertical="center" shrinkToFit="1"/>
    </xf>
    <xf numFmtId="0" fontId="22" fillId="34" borderId="119" xfId="0" applyFont="1" applyFill="1" applyBorder="1" applyAlignment="1">
      <alignment vertical="center" shrinkToFit="1"/>
    </xf>
    <xf numFmtId="0" fontId="22" fillId="34" borderId="125" xfId="0" applyFont="1" applyFill="1" applyBorder="1" applyAlignment="1">
      <alignment vertical="center" shrinkToFit="1"/>
    </xf>
    <xf numFmtId="0" fontId="22" fillId="34" borderId="189" xfId="0" applyFont="1" applyFill="1" applyBorder="1" applyAlignment="1">
      <alignment horizontal="left" vertical="center" wrapText="1" shrinkToFit="1"/>
    </xf>
    <xf numFmtId="0" fontId="22" fillId="34" borderId="192" xfId="0" applyFont="1" applyFill="1" applyBorder="1" applyAlignment="1">
      <alignment horizontal="center" vertical="center" wrapText="1" shrinkToFit="1"/>
    </xf>
    <xf numFmtId="0" fontId="22" fillId="34" borderId="117" xfId="0" applyFont="1" applyFill="1" applyBorder="1" applyAlignment="1">
      <alignment horizontal="left" vertical="center" wrapText="1" shrinkToFit="1"/>
    </xf>
    <xf numFmtId="0" fontId="22" fillId="34" borderId="6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22" fillId="34" borderId="124" xfId="0" applyFont="1" applyFill="1" applyBorder="1" applyAlignment="1">
      <alignment horizontal="left" vertical="center" wrapText="1" shrinkToFit="1"/>
    </xf>
    <xf numFmtId="0" fontId="22" fillId="34" borderId="13" xfId="0" applyFont="1" applyFill="1" applyBorder="1" applyAlignment="1">
      <alignment horizontal="center" vertical="center" wrapText="1" shrinkToFit="1"/>
    </xf>
    <xf numFmtId="0" fontId="11" fillId="0" borderId="70" xfId="0" applyFont="1" applyFill="1" applyBorder="1" applyAlignment="1" applyProtection="1">
      <alignment horizontal="center" vertical="center"/>
    </xf>
    <xf numFmtId="49" fontId="5" fillId="0" borderId="133" xfId="46" applyNumberFormat="1" applyFont="1" applyFill="1" applyBorder="1" applyAlignment="1">
      <alignment horizontal="left" vertical="center"/>
    </xf>
    <xf numFmtId="49" fontId="5" fillId="0" borderId="30" xfId="46" applyNumberFormat="1" applyFont="1" applyFill="1" applyBorder="1" applyAlignment="1">
      <alignment horizontal="left" vertical="center"/>
    </xf>
    <xf numFmtId="49" fontId="6" fillId="0" borderId="30" xfId="29" applyNumberFormat="1" applyFill="1" applyBorder="1" applyAlignment="1" applyProtection="1">
      <alignment horizontal="left" vertical="center"/>
    </xf>
    <xf numFmtId="0" fontId="11" fillId="35" borderId="30" xfId="46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0" xfId="46" applyFont="1" applyBorder="1" applyAlignment="1" applyProtection="1">
      <alignment horizontal="center" vertical="center"/>
      <protection locked="0"/>
    </xf>
    <xf numFmtId="0" fontId="11" fillId="0" borderId="70" xfId="46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3" fontId="11" fillId="0" borderId="30" xfId="0" applyNumberFormat="1" applyFont="1" applyFill="1" applyBorder="1" applyAlignment="1" applyProtection="1">
      <alignment horizontal="center" vertical="center"/>
      <protection locked="0"/>
    </xf>
    <xf numFmtId="3" fontId="11" fillId="0" borderId="70" xfId="0" applyNumberFormat="1" applyFont="1" applyBorder="1" applyAlignment="1" applyProtection="1">
      <alignment horizontal="center" vertical="center"/>
      <protection locked="0"/>
    </xf>
    <xf numFmtId="0" fontId="33" fillId="0" borderId="70" xfId="46" applyFont="1" applyFill="1" applyBorder="1" applyAlignment="1" applyProtection="1">
      <alignment horizontal="center" vertical="center"/>
      <protection locked="0"/>
    </xf>
    <xf numFmtId="0" fontId="11" fillId="35" borderId="70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30" xfId="90" applyFont="1" applyFill="1" applyBorder="1" applyAlignment="1" applyProtection="1">
      <alignment horizontal="center" vertical="center"/>
      <protection locked="0"/>
    </xf>
    <xf numFmtId="0" fontId="11" fillId="0" borderId="30" xfId="106" applyFont="1" applyFill="1" applyBorder="1" applyAlignment="1" applyProtection="1">
      <alignment horizontal="center" vertical="center"/>
      <protection locked="0"/>
    </xf>
    <xf numFmtId="0" fontId="11" fillId="35" borderId="30" xfId="0" applyFont="1" applyFill="1" applyBorder="1" applyAlignment="1" applyProtection="1">
      <alignment horizontal="center" vertical="center"/>
      <protection locked="0"/>
    </xf>
    <xf numFmtId="0" fontId="11" fillId="0" borderId="30" xfId="105" applyFont="1" applyFill="1" applyBorder="1" applyAlignment="1" applyProtection="1">
      <alignment horizontal="center" vertical="center"/>
      <protection locked="0"/>
    </xf>
    <xf numFmtId="0" fontId="11" fillId="0" borderId="70" xfId="90" applyFont="1" applyFill="1" applyBorder="1" applyAlignment="1" applyProtection="1">
      <alignment horizontal="center" vertical="center"/>
      <protection locked="0"/>
    </xf>
    <xf numFmtId="0" fontId="11" fillId="0" borderId="70" xfId="108" applyFont="1" applyFill="1" applyBorder="1" applyAlignment="1" applyProtection="1">
      <alignment horizontal="center" vertical="center"/>
      <protection locked="0"/>
    </xf>
    <xf numFmtId="0" fontId="11" fillId="0" borderId="70" xfId="107" applyFont="1" applyFill="1" applyBorder="1" applyAlignment="1" applyProtection="1">
      <alignment horizontal="center" vertical="center"/>
      <protection locked="0"/>
    </xf>
    <xf numFmtId="0" fontId="11" fillId="0" borderId="70" xfId="109" applyFont="1" applyFill="1" applyBorder="1" applyAlignment="1" applyProtection="1">
      <alignment horizontal="center" vertical="center"/>
      <protection locked="0"/>
    </xf>
    <xf numFmtId="0" fontId="11" fillId="0" borderId="70" xfId="106" applyFont="1" applyFill="1" applyBorder="1" applyAlignment="1" applyProtection="1">
      <alignment horizontal="center" vertical="center"/>
      <protection locked="0"/>
    </xf>
    <xf numFmtId="3" fontId="11" fillId="0" borderId="70" xfId="106" applyNumberFormat="1" applyFont="1" applyFill="1" applyBorder="1" applyAlignment="1" applyProtection="1">
      <alignment horizontal="center" vertical="center"/>
      <protection locked="0"/>
    </xf>
    <xf numFmtId="0" fontId="11" fillId="0" borderId="70" xfId="105" applyFont="1" applyFill="1" applyBorder="1" applyAlignment="1" applyProtection="1">
      <alignment horizontal="center" vertical="center"/>
      <protection locked="0"/>
    </xf>
    <xf numFmtId="3" fontId="11" fillId="0" borderId="70" xfId="46" applyNumberFormat="1" applyFont="1" applyFill="1" applyBorder="1" applyAlignment="1" applyProtection="1">
      <alignment horizontal="center" vertical="center"/>
      <protection locked="0"/>
    </xf>
    <xf numFmtId="3" fontId="12" fillId="0" borderId="70" xfId="46" applyNumberFormat="1" applyFont="1" applyFill="1" applyBorder="1" applyAlignment="1" applyProtection="1">
      <alignment horizontal="center" vertical="center"/>
      <protection locked="0"/>
    </xf>
    <xf numFmtId="3" fontId="11" fillId="0" borderId="70" xfId="46" applyNumberFormat="1" applyFont="1" applyBorder="1" applyAlignment="1" applyProtection="1">
      <alignment horizontal="center" vertical="center"/>
      <protection locked="0"/>
    </xf>
    <xf numFmtId="3" fontId="11" fillId="35" borderId="70" xfId="46" applyNumberFormat="1" applyFont="1" applyFill="1" applyBorder="1" applyAlignment="1" applyProtection="1">
      <alignment horizontal="center" vertical="center"/>
      <protection locked="0"/>
    </xf>
    <xf numFmtId="38" fontId="22" fillId="0" borderId="191" xfId="35" applyFont="1" applyFill="1" applyBorder="1" applyAlignment="1" applyProtection="1">
      <alignment horizontal="center" vertical="center" shrinkToFit="1"/>
    </xf>
    <xf numFmtId="38" fontId="22" fillId="0" borderId="194" xfId="35" applyFont="1" applyFill="1" applyBorder="1" applyAlignment="1" applyProtection="1">
      <alignment horizontal="center" vertical="center" shrinkToFit="1"/>
    </xf>
    <xf numFmtId="38" fontId="22" fillId="0" borderId="126" xfId="35" applyFont="1" applyFill="1" applyBorder="1" applyAlignment="1" applyProtection="1">
      <alignment horizontal="center" vertical="center" shrinkToFit="1"/>
    </xf>
    <xf numFmtId="0" fontId="64" fillId="35" borderId="8" xfId="0" applyFont="1" applyFill="1" applyBorder="1" applyAlignment="1" applyProtection="1">
      <alignment horizontal="left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/>
    </xf>
    <xf numFmtId="0" fontId="11" fillId="34" borderId="30" xfId="0" applyFont="1" applyFill="1" applyBorder="1" applyAlignment="1" applyProtection="1">
      <alignment horizontal="center" vertical="center"/>
      <protection locked="0"/>
    </xf>
    <xf numFmtId="0" fontId="32" fillId="0" borderId="120" xfId="0" applyFont="1" applyFill="1" applyBorder="1" applyAlignment="1" applyProtection="1">
      <alignment horizontal="left" vertical="center" shrinkToFit="1"/>
      <protection locked="0"/>
    </xf>
    <xf numFmtId="38" fontId="32" fillId="0" borderId="123" xfId="36" applyFont="1" applyFill="1" applyBorder="1" applyAlignment="1" applyProtection="1">
      <alignment horizontal="left" vertical="center" shrinkToFit="1"/>
      <protection locked="0"/>
    </xf>
    <xf numFmtId="177" fontId="32" fillId="0" borderId="123" xfId="0" applyNumberFormat="1" applyFont="1" applyFill="1" applyBorder="1" applyAlignment="1" applyProtection="1">
      <alignment horizontal="left" vertical="center" shrinkToFit="1"/>
      <protection locked="0"/>
    </xf>
    <xf numFmtId="177" fontId="86" fillId="0" borderId="123" xfId="108" applyNumberFormat="1" applyFont="1" applyFill="1" applyBorder="1" applyAlignment="1" applyProtection="1">
      <alignment horizontal="left" vertical="center" shrinkToFit="1"/>
      <protection locked="0"/>
    </xf>
    <xf numFmtId="177" fontId="86" fillId="0" borderId="123" xfId="107" applyNumberFormat="1" applyFont="1" applyFill="1" applyBorder="1" applyAlignment="1" applyProtection="1">
      <alignment horizontal="left" vertical="center" shrinkToFit="1"/>
      <protection locked="0"/>
    </xf>
    <xf numFmtId="177" fontId="86" fillId="0" borderId="123" xfId="109" applyNumberFormat="1" applyFont="1" applyFill="1" applyBorder="1" applyAlignment="1" applyProtection="1">
      <alignment horizontal="left" vertical="center" shrinkToFit="1"/>
      <protection locked="0"/>
    </xf>
    <xf numFmtId="0" fontId="22" fillId="0" borderId="120" xfId="0" applyFont="1" applyFill="1" applyBorder="1" applyAlignment="1" applyProtection="1">
      <alignment horizontal="left" vertical="center" shrinkToFit="1"/>
      <protection locked="0"/>
    </xf>
    <xf numFmtId="0" fontId="22" fillId="0" borderId="196" xfId="0" applyFont="1" applyFill="1" applyBorder="1" applyAlignment="1" applyProtection="1">
      <alignment horizontal="left" vertical="center" shrinkToFit="1"/>
      <protection locked="0"/>
    </xf>
    <xf numFmtId="0" fontId="86" fillId="0" borderId="123" xfId="105" applyFont="1" applyFill="1" applyBorder="1" applyAlignment="1" applyProtection="1">
      <alignment horizontal="left" vertical="center" shrinkToFit="1"/>
      <protection locked="0"/>
    </xf>
    <xf numFmtId="0" fontId="32" fillId="0" borderId="123" xfId="46" applyFont="1" applyFill="1" applyBorder="1" applyAlignment="1" applyProtection="1">
      <alignment horizontal="left" vertical="center" shrinkToFit="1"/>
      <protection locked="0"/>
    </xf>
    <xf numFmtId="0" fontId="22" fillId="0" borderId="194" xfId="0" applyFont="1" applyFill="1" applyBorder="1" applyAlignment="1" applyProtection="1">
      <alignment horizontal="left" vertical="center" shrinkToFit="1"/>
      <protection locked="0"/>
    </xf>
    <xf numFmtId="0" fontId="22" fillId="0" borderId="120" xfId="46" applyFont="1" applyFill="1" applyBorder="1" applyAlignment="1" applyProtection="1">
      <alignment horizontal="left" vertical="center" shrinkToFit="1"/>
      <protection locked="0"/>
    </xf>
    <xf numFmtId="0" fontId="22" fillId="0" borderId="123" xfId="46" applyFont="1" applyFill="1" applyBorder="1" applyAlignment="1" applyProtection="1">
      <alignment horizontal="left" vertical="center" wrapText="1" shrinkToFit="1"/>
      <protection locked="0"/>
    </xf>
    <xf numFmtId="0" fontId="22" fillId="0" borderId="123" xfId="46" applyFont="1" applyFill="1" applyBorder="1" applyAlignment="1">
      <alignment horizontal="left" vertical="center" wrapText="1" shrinkToFit="1"/>
    </xf>
    <xf numFmtId="0" fontId="22" fillId="0" borderId="123" xfId="47" applyFont="1" applyFill="1" applyBorder="1" applyAlignment="1" applyProtection="1">
      <alignment horizontal="left" vertical="center" wrapText="1" shrinkToFit="1"/>
      <protection locked="0"/>
    </xf>
    <xf numFmtId="0" fontId="22" fillId="0" borderId="197" xfId="0" applyFont="1" applyFill="1" applyBorder="1" applyAlignment="1" applyProtection="1">
      <alignment horizontal="left" vertical="center"/>
      <protection locked="0"/>
    </xf>
    <xf numFmtId="0" fontId="22" fillId="0" borderId="198" xfId="0" applyFont="1" applyFill="1" applyBorder="1" applyAlignment="1" applyProtection="1">
      <alignment horizontal="left" vertical="center"/>
      <protection locked="0"/>
    </xf>
    <xf numFmtId="0" fontId="33" fillId="0" borderId="123" xfId="0" applyFont="1" applyFill="1" applyBorder="1" applyAlignment="1" applyProtection="1">
      <alignment horizontal="left" vertical="center" wrapText="1" shrinkToFit="1"/>
      <protection locked="0"/>
    </xf>
    <xf numFmtId="0" fontId="22" fillId="0" borderId="199" xfId="0" applyFont="1" applyFill="1" applyBorder="1" applyAlignment="1" applyProtection="1">
      <alignment horizontal="left" vertical="center" shrinkToFit="1"/>
      <protection locked="0"/>
    </xf>
    <xf numFmtId="0" fontId="11" fillId="0" borderId="123" xfId="46" applyFont="1" applyFill="1" applyBorder="1" applyAlignment="1" applyProtection="1">
      <alignment horizontal="left" vertical="center" wrapText="1" shrinkToFit="1"/>
      <protection locked="0"/>
    </xf>
    <xf numFmtId="0" fontId="22" fillId="0" borderId="125" xfId="46" applyFont="1" applyFill="1" applyBorder="1" applyAlignment="1" applyProtection="1">
      <alignment vertical="center" shrinkToFit="1"/>
      <protection locked="0"/>
    </xf>
    <xf numFmtId="0" fontId="6" fillId="0" borderId="0" xfId="29" applyAlignment="1" applyProtection="1">
      <alignment vertical="center"/>
    </xf>
    <xf numFmtId="0" fontId="22" fillId="0" borderId="39" xfId="0" applyFont="1" applyFill="1" applyBorder="1" applyAlignment="1" applyProtection="1">
      <alignment horizontal="center" vertical="center" wrapText="1" shrinkToFit="1"/>
      <protection locked="0"/>
    </xf>
    <xf numFmtId="49" fontId="5" fillId="0" borderId="24" xfId="46" applyNumberFormat="1" applyFont="1" applyFill="1" applyBorder="1" applyAlignment="1">
      <alignment horizontal="right" vertical="center"/>
    </xf>
    <xf numFmtId="49" fontId="5" fillId="0" borderId="28" xfId="46" applyNumberFormat="1" applyFont="1" applyFill="1" applyBorder="1">
      <alignment vertical="center"/>
    </xf>
    <xf numFmtId="176" fontId="17" fillId="0" borderId="200" xfId="46" applyNumberFormat="1" applyFont="1" applyFill="1" applyBorder="1" applyAlignment="1">
      <alignment horizontal="right" vertical="center" shrinkToFit="1"/>
    </xf>
    <xf numFmtId="3" fontId="86" fillId="0" borderId="122" xfId="55" applyNumberFormat="1" applyFont="1" applyFill="1" applyBorder="1" applyAlignment="1" applyProtection="1">
      <alignment horizontal="right" vertical="center" shrinkToFit="1"/>
      <protection locked="0"/>
    </xf>
    <xf numFmtId="0" fontId="86" fillId="0" borderId="122" xfId="90" applyFont="1" applyFill="1" applyBorder="1" applyAlignment="1" applyProtection="1">
      <alignment horizontal="right" vertical="center" wrapText="1"/>
      <protection locked="0"/>
    </xf>
    <xf numFmtId="0" fontId="86" fillId="0" borderId="122" xfId="106" applyFont="1" applyFill="1" applyBorder="1" applyAlignment="1" applyProtection="1">
      <alignment horizontal="left" vertical="center" wrapText="1" shrinkToFit="1"/>
      <protection locked="0"/>
    </xf>
    <xf numFmtId="0" fontId="86" fillId="0" borderId="121" xfId="106" applyFont="1" applyFill="1" applyBorder="1" applyAlignment="1" applyProtection="1">
      <alignment horizontal="left" vertical="center" shrinkToFit="1"/>
      <protection locked="0"/>
    </xf>
    <xf numFmtId="3" fontId="32" fillId="0" borderId="122" xfId="0" applyNumberFormat="1" applyFont="1" applyFill="1" applyBorder="1" applyAlignment="1" applyProtection="1">
      <alignment horizontal="right" vertical="center" shrinkToFit="1"/>
      <protection locked="0"/>
    </xf>
    <xf numFmtId="0" fontId="33" fillId="0" borderId="122" xfId="46" applyFont="1" applyFill="1" applyBorder="1" applyAlignment="1" applyProtection="1">
      <alignment horizontal="right" vertical="center" wrapText="1"/>
      <protection locked="0"/>
    </xf>
    <xf numFmtId="0" fontId="86" fillId="0" borderId="122" xfId="90" applyFont="1" applyFill="1" applyBorder="1" applyAlignment="1" applyProtection="1">
      <alignment horizontal="left" vertical="center" wrapText="1" shrinkToFit="1"/>
      <protection locked="0"/>
    </xf>
    <xf numFmtId="20" fontId="86" fillId="0" borderId="122" xfId="90" applyNumberFormat="1" applyFont="1" applyFill="1" applyBorder="1" applyAlignment="1" applyProtection="1">
      <alignment horizontal="center" vertical="center" shrinkToFit="1"/>
      <protection locked="0"/>
    </xf>
    <xf numFmtId="0" fontId="86" fillId="0" borderId="122" xfId="0" applyFont="1" applyFill="1" applyBorder="1" applyAlignment="1" applyProtection="1">
      <alignment horizontal="center" vertical="center" shrinkToFit="1"/>
      <protection locked="0"/>
    </xf>
    <xf numFmtId="0" fontId="11" fillId="0" borderId="122" xfId="46" applyFont="1" applyFill="1" applyBorder="1" applyAlignment="1" applyProtection="1">
      <alignment vertical="center" wrapText="1" shrinkToFit="1"/>
      <protection locked="0"/>
    </xf>
    <xf numFmtId="0" fontId="22" fillId="0" borderId="119" xfId="46" applyFont="1" applyFill="1" applyBorder="1" applyAlignment="1" applyProtection="1">
      <alignment horizontal="right" vertical="center" wrapText="1"/>
      <protection locked="0"/>
    </xf>
    <xf numFmtId="0" fontId="11" fillId="0" borderId="70" xfId="0" applyFont="1" applyFill="1" applyBorder="1" applyAlignment="1">
      <alignment horizontal="center" vertical="center" wrapText="1"/>
    </xf>
    <xf numFmtId="0" fontId="22" fillId="0" borderId="123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122" xfId="46" applyFont="1" applyFill="1" applyBorder="1" applyProtection="1">
      <alignment vertical="center"/>
      <protection locked="0"/>
    </xf>
    <xf numFmtId="0" fontId="36" fillId="0" borderId="123" xfId="46" applyFont="1" applyFill="1" applyBorder="1" applyAlignment="1" applyProtection="1">
      <alignment horizontal="left" vertical="center" shrinkToFit="1"/>
      <protection locked="0"/>
    </xf>
    <xf numFmtId="180" fontId="32" fillId="0" borderId="122" xfId="0" applyNumberFormat="1" applyFont="1" applyFill="1" applyBorder="1" applyAlignment="1" applyProtection="1">
      <alignment vertical="center" shrinkToFit="1"/>
      <protection locked="0"/>
    </xf>
    <xf numFmtId="0" fontId="103" fillId="0" borderId="128" xfId="46" applyFont="1" applyFill="1" applyBorder="1" applyAlignment="1">
      <alignment horizontal="center" vertical="center" wrapText="1"/>
    </xf>
    <xf numFmtId="0" fontId="86" fillId="0" borderId="122" xfId="145" applyNumberFormat="1" applyFont="1" applyFill="1" applyBorder="1" applyAlignment="1" applyProtection="1">
      <alignment horizontal="center" vertical="center"/>
      <protection locked="0"/>
    </xf>
    <xf numFmtId="0" fontId="86" fillId="0" borderId="122" xfId="90" applyFont="1" applyFill="1" applyBorder="1" applyAlignment="1" applyProtection="1">
      <alignment horizontal="center" vertical="center" shrinkToFit="1"/>
      <protection locked="0"/>
    </xf>
    <xf numFmtId="0" fontId="11" fillId="0" borderId="122" xfId="46" applyFont="1" applyFill="1" applyBorder="1" applyAlignment="1" applyProtection="1">
      <alignment horizontal="center" vertical="center"/>
      <protection locked="0"/>
    </xf>
    <xf numFmtId="49" fontId="2" fillId="0" borderId="0" xfId="46" applyNumberFormat="1" applyFont="1" applyFill="1" applyAlignment="1">
      <alignment horizontal="center" vertical="center"/>
    </xf>
    <xf numFmtId="49" fontId="19" fillId="0" borderId="0" xfId="46" applyNumberFormat="1" applyFont="1" applyFill="1" applyAlignment="1">
      <alignment horizontal="center" vertical="center"/>
    </xf>
    <xf numFmtId="49" fontId="20" fillId="0" borderId="0" xfId="46" applyNumberFormat="1" applyFont="1" applyFill="1" applyAlignment="1">
      <alignment horizontal="center" vertical="center"/>
    </xf>
    <xf numFmtId="49" fontId="5" fillId="0" borderId="27" xfId="46" applyNumberFormat="1" applyFont="1" applyFill="1" applyBorder="1">
      <alignment vertical="center"/>
    </xf>
    <xf numFmtId="49" fontId="5" fillId="0" borderId="32" xfId="46" applyNumberFormat="1" applyFont="1" applyFill="1" applyBorder="1">
      <alignment vertical="center"/>
    </xf>
    <xf numFmtId="49" fontId="5" fillId="0" borderId="0" xfId="46" applyNumberFormat="1" applyFont="1" applyFill="1" applyBorder="1">
      <alignment vertical="center"/>
    </xf>
    <xf numFmtId="49" fontId="5" fillId="0" borderId="31" xfId="46" applyNumberFormat="1" applyFont="1" applyFill="1" applyBorder="1">
      <alignment vertical="center"/>
    </xf>
    <xf numFmtId="0" fontId="24" fillId="0" borderId="27" xfId="29" applyFont="1" applyBorder="1" applyAlignment="1" applyProtection="1">
      <alignment horizontal="left" vertical="center"/>
    </xf>
    <xf numFmtId="0" fontId="6" fillId="0" borderId="133" xfId="29" applyBorder="1" applyAlignment="1" applyProtection="1">
      <alignment horizontal="left" vertical="center"/>
    </xf>
    <xf numFmtId="0" fontId="6" fillId="0" borderId="30" xfId="29" applyBorder="1" applyAlignment="1" applyProtection="1">
      <alignment horizontal="left" vertical="center"/>
    </xf>
    <xf numFmtId="49" fontId="23" fillId="0" borderId="0" xfId="46" applyNumberFormat="1" applyFont="1" applyFill="1" applyAlignment="1">
      <alignment horizontal="center" vertical="center"/>
    </xf>
    <xf numFmtId="49" fontId="5" fillId="0" borderId="133" xfId="46" applyNumberFormat="1" applyFont="1" applyFill="1" applyBorder="1" applyAlignment="1">
      <alignment horizontal="left" vertical="center"/>
    </xf>
    <xf numFmtId="49" fontId="5" fillId="0" borderId="30" xfId="46" applyNumberFormat="1" applyFont="1" applyFill="1" applyBorder="1" applyAlignment="1">
      <alignment horizontal="left" vertical="center"/>
    </xf>
    <xf numFmtId="0" fontId="6" fillId="0" borderId="27" xfId="29" applyBorder="1" applyAlignment="1" applyProtection="1">
      <alignment vertical="center"/>
    </xf>
    <xf numFmtId="49" fontId="6" fillId="0" borderId="133" xfId="29" applyNumberFormat="1" applyFill="1" applyBorder="1" applyAlignment="1" applyProtection="1">
      <alignment horizontal="left" vertical="center"/>
    </xf>
    <xf numFmtId="49" fontId="6" fillId="0" borderId="30" xfId="29" applyNumberFormat="1" applyFill="1" applyBorder="1" applyAlignment="1" applyProtection="1">
      <alignment horizontal="left" vertical="center"/>
    </xf>
    <xf numFmtId="0" fontId="6" fillId="0" borderId="0" xfId="29" applyAlignment="1" applyProtection="1">
      <alignment vertical="center"/>
    </xf>
    <xf numFmtId="49" fontId="58" fillId="0" borderId="79" xfId="46" applyNumberFormat="1" applyFont="1" applyFill="1" applyBorder="1" applyAlignment="1">
      <alignment horizontal="center" vertical="center" shrinkToFit="1"/>
    </xf>
    <xf numFmtId="49" fontId="58" fillId="0" borderId="75" xfId="46" applyNumberFormat="1" applyFont="1" applyFill="1" applyBorder="1" applyAlignment="1">
      <alignment horizontal="center" vertical="center" shrinkToFit="1"/>
    </xf>
    <xf numFmtId="0" fontId="5" fillId="0" borderId="0" xfId="46" applyFont="1" applyFill="1" applyBorder="1" applyAlignment="1">
      <alignment horizontal="left" vertical="center" shrinkToFit="1"/>
    </xf>
    <xf numFmtId="176" fontId="17" fillId="0" borderId="147" xfId="46" applyNumberFormat="1" applyFont="1" applyFill="1" applyBorder="1" applyAlignment="1">
      <alignment horizontal="right" vertical="center" shrinkToFit="1"/>
    </xf>
    <xf numFmtId="176" fontId="17" fillId="0" borderId="49" xfId="46" applyNumberFormat="1" applyFont="1" applyFill="1" applyBorder="1" applyAlignment="1">
      <alignment horizontal="right" vertical="center" shrinkToFit="1"/>
    </xf>
    <xf numFmtId="176" fontId="17" fillId="0" borderId="90" xfId="46" applyNumberFormat="1" applyFont="1" applyFill="1" applyBorder="1" applyAlignment="1">
      <alignment horizontal="right" vertical="center" shrinkToFit="1"/>
    </xf>
    <xf numFmtId="176" fontId="17" fillId="0" borderId="41" xfId="46" applyNumberFormat="1" applyFont="1" applyFill="1" applyBorder="1" applyAlignment="1">
      <alignment horizontal="right" vertical="center" shrinkToFit="1"/>
    </xf>
    <xf numFmtId="0" fontId="17" fillId="0" borderId="148" xfId="46" applyFont="1" applyFill="1" applyBorder="1" applyAlignment="1">
      <alignment horizontal="center" vertical="center"/>
    </xf>
    <xf numFmtId="0" fontId="17" fillId="0" borderId="149" xfId="46" applyFont="1" applyFill="1" applyBorder="1" applyAlignment="1">
      <alignment horizontal="center" vertical="center"/>
    </xf>
    <xf numFmtId="176" fontId="17" fillId="0" borderId="147" xfId="0" applyNumberFormat="1" applyFont="1" applyFill="1" applyBorder="1" applyAlignment="1">
      <alignment horizontal="right" vertical="center" shrinkToFit="1"/>
    </xf>
    <xf numFmtId="176" fontId="17" fillId="0" borderId="49" xfId="0" applyNumberFormat="1" applyFont="1" applyFill="1" applyBorder="1" applyAlignment="1">
      <alignment horizontal="right" vertical="center" shrinkToFit="1"/>
    </xf>
    <xf numFmtId="176" fontId="17" fillId="0" borderId="90" xfId="0" applyNumberFormat="1" applyFont="1" applyFill="1" applyBorder="1" applyAlignment="1">
      <alignment horizontal="right" vertical="center" shrinkToFit="1"/>
    </xf>
    <xf numFmtId="176" fontId="17" fillId="0" borderId="41" xfId="0" applyNumberFormat="1" applyFont="1" applyFill="1" applyBorder="1" applyAlignment="1">
      <alignment horizontal="right" vertical="center" shrinkToFit="1"/>
    </xf>
    <xf numFmtId="176" fontId="17" fillId="0" borderId="63" xfId="0" applyNumberFormat="1" applyFont="1" applyFill="1" applyBorder="1" applyAlignment="1">
      <alignment horizontal="right" vertical="center" shrinkToFit="1"/>
    </xf>
    <xf numFmtId="176" fontId="17" fillId="0" borderId="55" xfId="0" applyNumberFormat="1" applyFont="1" applyFill="1" applyBorder="1" applyAlignment="1">
      <alignment horizontal="right" vertical="center" shrinkToFit="1"/>
    </xf>
    <xf numFmtId="0" fontId="25" fillId="0" borderId="15" xfId="0" applyFont="1" applyBorder="1" applyAlignment="1">
      <alignment vertical="center" shrinkToFit="1"/>
    </xf>
    <xf numFmtId="0" fontId="25" fillId="0" borderId="151" xfId="0" applyFont="1" applyBorder="1" applyAlignment="1">
      <alignment vertical="center" shrinkToFit="1"/>
    </xf>
    <xf numFmtId="0" fontId="25" fillId="0" borderId="113" xfId="0" applyFont="1" applyBorder="1" applyAlignment="1">
      <alignment vertical="center" shrinkToFit="1"/>
    </xf>
    <xf numFmtId="0" fontId="25" fillId="0" borderId="152" xfId="0" applyFont="1" applyBorder="1" applyAlignment="1">
      <alignment vertical="center" shrinkToFit="1"/>
    </xf>
    <xf numFmtId="0" fontId="17" fillId="0" borderId="94" xfId="29" applyFont="1" applyFill="1" applyBorder="1" applyAlignment="1" applyProtection="1">
      <alignment vertical="center" shrinkToFit="1"/>
    </xf>
    <xf numFmtId="0" fontId="17" fillId="0" borderId="150" xfId="29" applyFont="1" applyFill="1" applyBorder="1" applyAlignment="1" applyProtection="1">
      <alignment vertical="center" shrinkToFit="1"/>
    </xf>
    <xf numFmtId="0" fontId="25" fillId="0" borderId="54" xfId="0" applyFont="1" applyBorder="1" applyAlignment="1">
      <alignment horizontal="left" vertical="center" shrinkToFit="1"/>
    </xf>
    <xf numFmtId="0" fontId="25" fillId="0" borderId="144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145" xfId="0" applyFont="1" applyBorder="1" applyAlignment="1">
      <alignment horizontal="left"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145" xfId="0" applyFont="1" applyBorder="1" applyAlignment="1">
      <alignment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51" xfId="0" applyFont="1" applyBorder="1" applyAlignment="1">
      <alignment horizontal="left" vertical="center" shrinkToFit="1"/>
    </xf>
    <xf numFmtId="0" fontId="25" fillId="0" borderId="15" xfId="0" applyFont="1" applyFill="1" applyBorder="1" applyAlignment="1">
      <alignment horizontal="left" vertical="center" shrinkToFit="1"/>
    </xf>
    <xf numFmtId="0" fontId="25" fillId="0" borderId="151" xfId="0" applyFont="1" applyFill="1" applyBorder="1" applyAlignment="1">
      <alignment horizontal="left" vertical="center" shrinkToFit="1"/>
    </xf>
    <xf numFmtId="176" fontId="17" fillId="0" borderId="97" xfId="46" applyNumberFormat="1" applyFont="1" applyFill="1" applyBorder="1" applyAlignment="1">
      <alignment horizontal="right" vertical="center" shrinkToFit="1"/>
    </xf>
    <xf numFmtId="176" fontId="17" fillId="0" borderId="50" xfId="46" applyNumberFormat="1" applyFont="1" applyFill="1" applyBorder="1" applyAlignment="1">
      <alignment horizontal="right" vertical="center" shrinkToFit="1"/>
    </xf>
    <xf numFmtId="176" fontId="17" fillId="0" borderId="146" xfId="0" applyNumberFormat="1" applyFont="1" applyFill="1" applyBorder="1" applyAlignment="1">
      <alignment horizontal="right" vertical="center" shrinkToFit="1"/>
    </xf>
    <xf numFmtId="176" fontId="17" fillId="0" borderId="42" xfId="0" applyNumberFormat="1" applyFont="1" applyFill="1" applyBorder="1" applyAlignment="1">
      <alignment horizontal="right" vertical="center" shrinkToFit="1"/>
    </xf>
    <xf numFmtId="0" fontId="25" fillId="0" borderId="94" xfId="0" applyFont="1" applyBorder="1" applyAlignment="1">
      <alignment horizontal="left" vertical="center" shrinkToFit="1"/>
    </xf>
    <xf numFmtId="0" fontId="25" fillId="0" borderId="150" xfId="0" applyFont="1" applyBorder="1" applyAlignment="1">
      <alignment horizontal="left" vertical="center" shrinkToFit="1"/>
    </xf>
    <xf numFmtId="0" fontId="15" fillId="0" borderId="79" xfId="46" applyFont="1" applyFill="1" applyBorder="1" applyAlignment="1">
      <alignment horizontal="center" vertical="center"/>
    </xf>
    <xf numFmtId="0" fontId="15" fillId="0" borderId="54" xfId="46" applyFont="1" applyFill="1" applyBorder="1" applyAlignment="1">
      <alignment horizontal="center" vertical="center"/>
    </xf>
    <xf numFmtId="0" fontId="15" fillId="0" borderId="144" xfId="46" applyFont="1" applyFill="1" applyBorder="1" applyAlignment="1">
      <alignment horizontal="center" vertical="center"/>
    </xf>
    <xf numFmtId="0" fontId="15" fillId="0" borderId="66" xfId="46" applyFont="1" applyFill="1" applyBorder="1" applyAlignment="1">
      <alignment horizontal="center" vertical="center"/>
    </xf>
    <xf numFmtId="0" fontId="15" fillId="0" borderId="0" xfId="46" applyFont="1" applyFill="1" applyBorder="1" applyAlignment="1">
      <alignment horizontal="center" vertical="center"/>
    </xf>
    <xf numFmtId="0" fontId="15" fillId="0" borderId="31" xfId="46" applyFont="1" applyFill="1" applyBorder="1" applyAlignment="1">
      <alignment horizontal="center" vertical="center"/>
    </xf>
    <xf numFmtId="0" fontId="15" fillId="0" borderId="75" xfId="46" applyFont="1" applyFill="1" applyBorder="1" applyAlignment="1">
      <alignment horizontal="center" vertical="center"/>
    </xf>
    <xf numFmtId="0" fontId="15" fillId="0" borderId="4" xfId="46" applyFont="1" applyFill="1" applyBorder="1" applyAlignment="1">
      <alignment horizontal="center" vertical="center"/>
    </xf>
    <xf numFmtId="0" fontId="15" fillId="0" borderId="145" xfId="46" applyFont="1" applyFill="1" applyBorder="1" applyAlignment="1">
      <alignment horizontal="center" vertical="center"/>
    </xf>
    <xf numFmtId="176" fontId="17" fillId="0" borderId="135" xfId="0" applyNumberFormat="1" applyFont="1" applyFill="1" applyBorder="1" applyAlignment="1">
      <alignment horizontal="right" vertical="center" shrinkToFit="1"/>
    </xf>
    <xf numFmtId="0" fontId="58" fillId="0" borderId="94" xfId="46" applyFont="1" applyFill="1" applyBorder="1" applyAlignment="1">
      <alignment horizontal="left" vertical="center" shrinkToFit="1"/>
    </xf>
    <xf numFmtId="0" fontId="58" fillId="0" borderId="150" xfId="46" applyFont="1" applyFill="1" applyBorder="1" applyAlignment="1">
      <alignment horizontal="left" vertical="center" shrinkToFit="1"/>
    </xf>
    <xf numFmtId="176" fontId="15" fillId="0" borderId="133" xfId="46" applyNumberFormat="1" applyFont="1" applyFill="1" applyBorder="1" applyAlignment="1">
      <alignment horizontal="center" vertical="center"/>
    </xf>
    <xf numFmtId="176" fontId="15" fillId="0" borderId="136" xfId="46" applyNumberFormat="1" applyFont="1" applyFill="1" applyBorder="1" applyAlignment="1">
      <alignment horizontal="center" vertical="center"/>
    </xf>
    <xf numFmtId="176" fontId="15" fillId="0" borderId="137" xfId="46" applyNumberFormat="1" applyFont="1" applyFill="1" applyBorder="1" applyAlignment="1">
      <alignment horizontal="center" vertical="center"/>
    </xf>
    <xf numFmtId="176" fontId="17" fillId="0" borderId="134" xfId="0" applyNumberFormat="1" applyFont="1" applyFill="1" applyBorder="1" applyAlignment="1">
      <alignment horizontal="right" vertical="center" shrinkToFit="1"/>
    </xf>
    <xf numFmtId="49" fontId="17" fillId="0" borderId="35" xfId="46" applyNumberFormat="1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vertical="center" wrapText="1" shrinkToFit="1"/>
    </xf>
    <xf numFmtId="0" fontId="25" fillId="0" borderId="39" xfId="0" applyFont="1" applyBorder="1" applyAlignment="1">
      <alignment vertical="center" shrinkToFit="1"/>
    </xf>
    <xf numFmtId="176" fontId="17" fillId="0" borderId="21" xfId="0" applyNumberFormat="1" applyFont="1" applyFill="1" applyBorder="1" applyAlignment="1">
      <alignment horizontal="right" vertical="center" shrinkToFit="1"/>
    </xf>
    <xf numFmtId="176" fontId="17" fillId="0" borderId="97" xfId="0" applyNumberFormat="1" applyFont="1" applyFill="1" applyBorder="1" applyAlignment="1">
      <alignment horizontal="right" vertical="center" shrinkToFit="1"/>
    </xf>
    <xf numFmtId="176" fontId="17" fillId="0" borderId="143" xfId="0" applyNumberFormat="1" applyFont="1" applyFill="1" applyBorder="1" applyAlignment="1">
      <alignment horizontal="right" vertical="center" shrinkToFit="1"/>
    </xf>
    <xf numFmtId="176" fontId="17" fillId="0" borderId="57" xfId="0" applyNumberFormat="1" applyFont="1" applyFill="1" applyBorder="1" applyAlignment="1">
      <alignment horizontal="right" vertical="center" shrinkToFit="1"/>
    </xf>
    <xf numFmtId="176" fontId="15" fillId="0" borderId="70" xfId="46" applyNumberFormat="1" applyFont="1" applyFill="1" applyBorder="1" applyAlignment="1">
      <alignment horizontal="center" vertical="center" shrinkToFit="1"/>
    </xf>
    <xf numFmtId="176" fontId="15" fillId="0" borderId="138" xfId="46" applyNumberFormat="1" applyFont="1" applyFill="1" applyBorder="1" applyAlignment="1">
      <alignment horizontal="center" vertical="center"/>
    </xf>
    <xf numFmtId="176" fontId="15" fillId="0" borderId="17" xfId="46" applyNumberFormat="1" applyFont="1" applyFill="1" applyBorder="1" applyAlignment="1">
      <alignment horizontal="center" vertical="center"/>
    </xf>
    <xf numFmtId="176" fontId="15" fillId="0" borderId="70" xfId="46" applyNumberFormat="1" applyFont="1" applyFill="1" applyBorder="1" applyAlignment="1">
      <alignment horizontal="center" vertical="center"/>
    </xf>
    <xf numFmtId="176" fontId="15" fillId="0" borderId="28" xfId="46" applyNumberFormat="1" applyFont="1" applyFill="1" applyBorder="1" applyAlignment="1">
      <alignment horizontal="center" vertical="center"/>
    </xf>
    <xf numFmtId="176" fontId="15" fillId="0" borderId="30" xfId="46" applyNumberFormat="1" applyFont="1" applyFill="1" applyBorder="1" applyAlignment="1">
      <alignment horizontal="center" vertical="center" wrapText="1" shrinkToFit="1"/>
    </xf>
    <xf numFmtId="176" fontId="15" fillId="0" borderId="70" xfId="46" applyNumberFormat="1" applyFont="1" applyFill="1" applyBorder="1" applyAlignment="1">
      <alignment horizontal="center" vertical="center" wrapText="1" shrinkToFit="1"/>
    </xf>
    <xf numFmtId="176" fontId="15" fillId="0" borderId="94" xfId="46" applyNumberFormat="1" applyFont="1" applyFill="1" applyBorder="1" applyAlignment="1">
      <alignment horizontal="center" vertical="center"/>
    </xf>
    <xf numFmtId="176" fontId="15" fillId="0" borderId="139" xfId="46" applyNumberFormat="1" applyFont="1" applyFill="1" applyBorder="1" applyAlignment="1">
      <alignment horizontal="center" vertical="center"/>
    </xf>
    <xf numFmtId="176" fontId="15" fillId="0" borderId="140" xfId="46" applyNumberFormat="1" applyFont="1" applyFill="1" applyBorder="1" applyAlignment="1">
      <alignment horizontal="center" vertical="center" wrapText="1"/>
    </xf>
    <xf numFmtId="176" fontId="15" fillId="0" borderId="94" xfId="46" applyNumberFormat="1" applyFont="1" applyFill="1" applyBorder="1" applyAlignment="1">
      <alignment horizontal="center" vertical="center" wrapText="1"/>
    </xf>
    <xf numFmtId="176" fontId="15" fillId="0" borderId="141" xfId="46" applyNumberFormat="1" applyFont="1" applyFill="1" applyBorder="1" applyAlignment="1">
      <alignment horizontal="center" vertical="center" wrapText="1"/>
    </xf>
    <xf numFmtId="176" fontId="15" fillId="0" borderId="30" xfId="46" applyNumberFormat="1" applyFont="1" applyFill="1" applyBorder="1" applyAlignment="1">
      <alignment horizontal="center" vertical="center"/>
    </xf>
    <xf numFmtId="176" fontId="15" fillId="0" borderId="142" xfId="46" applyNumberFormat="1" applyFont="1" applyFill="1" applyBorder="1" applyAlignment="1">
      <alignment horizontal="center" vertical="center" shrinkToFit="1"/>
    </xf>
    <xf numFmtId="0" fontId="11" fillId="0" borderId="70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 wrapText="1"/>
    </xf>
    <xf numFmtId="0" fontId="36" fillId="0" borderId="160" xfId="0" applyFont="1" applyFill="1" applyBorder="1" applyAlignment="1" applyProtection="1">
      <alignment horizontal="center" vertical="center" wrapText="1" shrinkToFit="1"/>
    </xf>
    <xf numFmtId="0" fontId="36" fillId="0" borderId="153" xfId="0" applyFont="1" applyFill="1" applyBorder="1" applyAlignment="1" applyProtection="1">
      <alignment horizontal="center" vertical="center" shrinkToFit="1"/>
    </xf>
    <xf numFmtId="0" fontId="36" fillId="0" borderId="33" xfId="0" applyFont="1" applyFill="1" applyBorder="1" applyAlignment="1" applyProtection="1">
      <alignment horizontal="center" vertical="center" shrinkToFit="1"/>
    </xf>
    <xf numFmtId="0" fontId="36" fillId="0" borderId="128" xfId="0" applyFont="1" applyFill="1" applyBorder="1" applyAlignment="1" applyProtection="1">
      <alignment horizontal="center" vertical="center" shrinkToFit="1"/>
    </xf>
    <xf numFmtId="0" fontId="36" fillId="0" borderId="36" xfId="0" applyFont="1" applyFill="1" applyBorder="1" applyAlignment="1" applyProtection="1">
      <alignment horizontal="center" vertical="center" shrinkToFit="1"/>
    </xf>
    <xf numFmtId="0" fontId="36" fillId="0" borderId="127" xfId="0" applyFont="1" applyFill="1" applyBorder="1" applyAlignment="1" applyProtection="1">
      <alignment horizontal="center" vertical="center" shrinkToFit="1"/>
    </xf>
    <xf numFmtId="0" fontId="22" fillId="0" borderId="153" xfId="0" applyFont="1" applyFill="1" applyBorder="1" applyAlignment="1" applyProtection="1">
      <alignment horizontal="center" vertical="center" wrapText="1" shrinkToFit="1"/>
    </xf>
    <xf numFmtId="0" fontId="22" fillId="0" borderId="127" xfId="0" applyFont="1" applyFill="1" applyBorder="1" applyAlignment="1" applyProtection="1">
      <alignment horizontal="center" vertical="center" wrapText="1" shrinkToFit="1"/>
    </xf>
    <xf numFmtId="0" fontId="22" fillId="0" borderId="160" xfId="0" applyFont="1" applyFill="1" applyBorder="1" applyAlignment="1" applyProtection="1">
      <alignment horizontal="center" vertical="center" wrapText="1" shrinkToFit="1"/>
    </xf>
    <xf numFmtId="0" fontId="22" fillId="0" borderId="36" xfId="0" applyFont="1" applyFill="1" applyBorder="1" applyAlignment="1" applyProtection="1">
      <alignment horizontal="center" vertical="center" wrapText="1" shrinkToFit="1"/>
    </xf>
    <xf numFmtId="0" fontId="22" fillId="0" borderId="153" xfId="0" applyFont="1" applyFill="1" applyBorder="1" applyAlignment="1" applyProtection="1">
      <alignment horizontal="center" vertical="center" shrinkToFit="1"/>
    </xf>
    <xf numFmtId="0" fontId="22" fillId="0" borderId="127" xfId="0" applyFont="1" applyFill="1" applyBorder="1" applyAlignment="1" applyProtection="1">
      <alignment horizontal="center" vertical="center" shrinkToFit="1"/>
    </xf>
    <xf numFmtId="38" fontId="36" fillId="4" borderId="171" xfId="35" applyFont="1" applyFill="1" applyBorder="1" applyAlignment="1" applyProtection="1">
      <alignment horizontal="center" vertical="center" shrinkToFit="1"/>
    </xf>
    <xf numFmtId="38" fontId="36" fillId="4" borderId="11" xfId="35" applyFont="1" applyFill="1" applyBorder="1" applyAlignment="1" applyProtection="1">
      <alignment horizontal="center" vertical="center" shrinkToFit="1"/>
    </xf>
    <xf numFmtId="38" fontId="36" fillId="4" borderId="3" xfId="35" applyFont="1" applyFill="1" applyBorder="1" applyAlignment="1" applyProtection="1">
      <alignment horizontal="center" vertical="center" shrinkToFit="1"/>
    </xf>
    <xf numFmtId="0" fontId="35" fillId="0" borderId="183" xfId="0" applyFont="1" applyFill="1" applyBorder="1" applyAlignment="1" applyProtection="1">
      <alignment horizontal="center" vertical="center" wrapText="1" shrinkToFit="1"/>
    </xf>
    <xf numFmtId="0" fontId="35" fillId="0" borderId="24" xfId="0" applyFont="1" applyFill="1" applyBorder="1" applyAlignment="1" applyProtection="1">
      <alignment horizontal="center" vertical="center" wrapText="1" shrinkToFit="1"/>
    </xf>
    <xf numFmtId="0" fontId="35" fillId="0" borderId="1" xfId="0" applyFont="1" applyFill="1" applyBorder="1" applyAlignment="1" applyProtection="1">
      <alignment horizontal="center" vertical="center" wrapText="1" shrinkToFit="1"/>
    </xf>
    <xf numFmtId="0" fontId="22" fillId="0" borderId="153" xfId="0" applyFont="1" applyFill="1" applyBorder="1" applyAlignment="1" applyProtection="1">
      <alignment horizontal="center" vertical="center" wrapText="1"/>
    </xf>
    <xf numFmtId="0" fontId="22" fillId="0" borderId="127" xfId="0" applyFont="1" applyFill="1" applyBorder="1" applyAlignment="1" applyProtection="1">
      <alignment horizontal="center" vertical="center" wrapText="1"/>
    </xf>
    <xf numFmtId="3" fontId="33" fillId="0" borderId="153" xfId="0" applyNumberFormat="1" applyFont="1" applyFill="1" applyBorder="1" applyAlignment="1" applyProtection="1">
      <alignment horizontal="center" vertical="center" wrapText="1"/>
    </xf>
    <xf numFmtId="3" fontId="33" fillId="0" borderId="127" xfId="0" applyNumberFormat="1" applyFont="1" applyFill="1" applyBorder="1" applyAlignment="1" applyProtection="1">
      <alignment horizontal="center" vertical="center" wrapText="1"/>
    </xf>
    <xf numFmtId="3" fontId="22" fillId="0" borderId="153" xfId="0" applyNumberFormat="1" applyFont="1" applyFill="1" applyBorder="1" applyAlignment="1" applyProtection="1">
      <alignment horizontal="center" vertical="center" wrapText="1" shrinkToFit="1"/>
    </xf>
    <xf numFmtId="3" fontId="22" fillId="0" borderId="127" xfId="0" applyNumberFormat="1" applyFont="1" applyFill="1" applyBorder="1" applyAlignment="1" applyProtection="1">
      <alignment horizontal="center" vertical="center" wrapText="1" shrinkToFit="1"/>
    </xf>
    <xf numFmtId="0" fontId="59" fillId="0" borderId="70" xfId="0" applyFont="1" applyFill="1" applyBorder="1" applyAlignment="1" applyProtection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 shrinkToFit="1"/>
      <protection locked="0"/>
    </xf>
    <xf numFmtId="0" fontId="22" fillId="0" borderId="39" xfId="0" applyFont="1" applyFill="1" applyBorder="1" applyAlignment="1" applyProtection="1">
      <alignment horizontal="center" vertical="center" wrapText="1" shrinkToFit="1"/>
      <protection locked="0"/>
    </xf>
    <xf numFmtId="0" fontId="22" fillId="0" borderId="178" xfId="0" applyFont="1" applyFill="1" applyBorder="1" applyAlignment="1" applyProtection="1">
      <alignment horizontal="center" vertical="center" wrapText="1" shrinkToFit="1"/>
      <protection locked="0"/>
    </xf>
    <xf numFmtId="0" fontId="22" fillId="0" borderId="179" xfId="0" applyFont="1" applyFill="1" applyBorder="1" applyAlignment="1" applyProtection="1">
      <alignment horizontal="center" vertical="center" wrapText="1" shrinkToFit="1"/>
      <protection locked="0"/>
    </xf>
    <xf numFmtId="0" fontId="22" fillId="0" borderId="188" xfId="0" applyFont="1" applyFill="1" applyBorder="1" applyAlignment="1" applyProtection="1">
      <alignment horizontal="center" vertical="center" wrapText="1" shrinkToFit="1"/>
    </xf>
    <xf numFmtId="0" fontId="22" fillId="0" borderId="195" xfId="0" applyFont="1" applyFill="1" applyBorder="1" applyAlignment="1" applyProtection="1">
      <alignment horizontal="center" vertical="center" wrapText="1" shrinkToFit="1"/>
    </xf>
    <xf numFmtId="0" fontId="34" fillId="0" borderId="153" xfId="0" applyFont="1" applyFill="1" applyBorder="1" applyAlignment="1" applyProtection="1">
      <alignment horizontal="center" vertical="center" wrapText="1" shrinkToFit="1"/>
    </xf>
    <xf numFmtId="0" fontId="34" fillId="0" borderId="147" xfId="0" applyFont="1" applyFill="1" applyBorder="1" applyAlignment="1" applyProtection="1">
      <alignment horizontal="center" vertical="center" wrapText="1" shrinkToFit="1"/>
    </xf>
    <xf numFmtId="0" fontId="34" fillId="0" borderId="128" xfId="0" applyFont="1" applyFill="1" applyBorder="1" applyAlignment="1" applyProtection="1">
      <alignment horizontal="center" vertical="center" wrapText="1" shrinkToFit="1"/>
    </xf>
    <xf numFmtId="0" fontId="34" fillId="0" borderId="77" xfId="0" applyFont="1" applyFill="1" applyBorder="1" applyAlignment="1" applyProtection="1">
      <alignment horizontal="center" vertical="center" wrapText="1" shrinkToFit="1"/>
    </xf>
    <xf numFmtId="0" fontId="34" fillId="0" borderId="127" xfId="0" applyFont="1" applyFill="1" applyBorder="1" applyAlignment="1" applyProtection="1">
      <alignment horizontal="center" vertical="center" wrapText="1" shrinkToFit="1"/>
    </xf>
    <xf numFmtId="0" fontId="34" fillId="0" borderId="49" xfId="0" applyFont="1" applyFill="1" applyBorder="1" applyAlignment="1" applyProtection="1">
      <alignment horizontal="center" vertical="center" wrapText="1" shrinkToFit="1"/>
    </xf>
    <xf numFmtId="38" fontId="37" fillId="4" borderId="150" xfId="0" applyNumberFormat="1" applyFont="1" applyFill="1" applyBorder="1" applyAlignment="1" applyProtection="1">
      <alignment horizontal="center" vertical="center" shrinkToFit="1"/>
    </xf>
    <xf numFmtId="38" fontId="37" fillId="4" borderId="95" xfId="0" applyNumberFormat="1" applyFont="1" applyFill="1" applyBorder="1" applyAlignment="1" applyProtection="1">
      <alignment horizontal="center" vertical="center" shrinkToFit="1"/>
    </xf>
    <xf numFmtId="38" fontId="37" fillId="4" borderId="30" xfId="0" applyNumberFormat="1" applyFont="1" applyFill="1" applyBorder="1" applyAlignment="1" applyProtection="1">
      <alignment horizontal="center" vertical="center" shrinkToFit="1"/>
    </xf>
    <xf numFmtId="38" fontId="37" fillId="4" borderId="155" xfId="0" applyNumberFormat="1" applyFont="1" applyFill="1" applyBorder="1" applyAlignment="1" applyProtection="1">
      <alignment horizontal="center" vertical="center" shrinkToFit="1"/>
    </xf>
    <xf numFmtId="38" fontId="37" fillId="4" borderId="156" xfId="0" applyNumberFormat="1" applyFont="1" applyFill="1" applyBorder="1" applyAlignment="1" applyProtection="1">
      <alignment horizontal="center" vertical="center" shrinkToFit="1"/>
    </xf>
    <xf numFmtId="38" fontId="37" fillId="4" borderId="157" xfId="0" applyNumberFormat="1" applyFont="1" applyFill="1" applyBorder="1" applyAlignment="1" applyProtection="1">
      <alignment horizontal="center" vertical="center" shrinkToFit="1"/>
    </xf>
    <xf numFmtId="0" fontId="102" fillId="0" borderId="30" xfId="0" applyFont="1" applyFill="1" applyBorder="1" applyAlignment="1" applyProtection="1">
      <alignment horizontal="center" vertical="center" wrapText="1"/>
    </xf>
    <xf numFmtId="0" fontId="102" fillId="0" borderId="70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vertical="center" shrinkToFit="1"/>
    </xf>
    <xf numFmtId="0" fontId="22" fillId="0" borderId="144" xfId="0" applyFont="1" applyFill="1" applyBorder="1" applyAlignment="1" applyProtection="1">
      <alignment vertical="center" shrinkToFit="1"/>
    </xf>
    <xf numFmtId="0" fontId="22" fillId="0" borderId="10" xfId="0" applyFont="1" applyFill="1" applyBorder="1" applyAlignment="1" applyProtection="1">
      <alignment vertical="center" shrinkToFit="1"/>
    </xf>
    <xf numFmtId="0" fontId="22" fillId="0" borderId="129" xfId="0" applyFont="1" applyFill="1" applyBorder="1" applyAlignment="1" applyProtection="1">
      <alignment vertical="center" shrinkToFit="1"/>
    </xf>
    <xf numFmtId="0" fontId="22" fillId="0" borderId="13" xfId="0" applyFont="1" applyFill="1" applyBorder="1" applyAlignment="1" applyProtection="1">
      <alignment vertical="center" shrinkToFit="1"/>
    </xf>
    <xf numFmtId="0" fontId="22" fillId="0" borderId="40" xfId="0" applyFont="1" applyFill="1" applyBorder="1" applyAlignment="1" applyProtection="1">
      <alignment vertical="center" shrinkToFit="1"/>
    </xf>
    <xf numFmtId="0" fontId="22" fillId="0" borderId="193" xfId="0" applyFont="1" applyFill="1" applyBorder="1" applyAlignment="1" applyProtection="1">
      <alignment horizontal="center" vertical="center" shrinkToFit="1"/>
    </xf>
    <xf numFmtId="0" fontId="22" fillId="0" borderId="158" xfId="0" applyFont="1" applyFill="1" applyBorder="1" applyAlignment="1" applyProtection="1">
      <alignment horizontal="center" vertical="center" shrinkToFit="1"/>
    </xf>
    <xf numFmtId="0" fontId="22" fillId="0" borderId="159" xfId="0" applyFont="1" applyFill="1" applyBorder="1" applyAlignment="1" applyProtection="1">
      <alignment horizontal="center" vertical="center" shrinkToFit="1"/>
    </xf>
    <xf numFmtId="0" fontId="22" fillId="0" borderId="180" xfId="0" applyFont="1" applyFill="1" applyBorder="1" applyAlignment="1" applyProtection="1">
      <alignment horizontal="center" vertical="center" wrapText="1" shrinkToFit="1"/>
      <protection locked="0"/>
    </xf>
    <xf numFmtId="0" fontId="22" fillId="0" borderId="118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86" fillId="0" borderId="35" xfId="106" applyFont="1" applyFill="1" applyBorder="1" applyAlignment="1" applyProtection="1">
      <alignment horizontal="center" vertical="center" wrapText="1" shrinkToFit="1"/>
      <protection locked="0"/>
    </xf>
    <xf numFmtId="0" fontId="86" fillId="0" borderId="39" xfId="106" applyFont="1" applyFill="1" applyBorder="1" applyAlignment="1" applyProtection="1">
      <alignment horizontal="center" vertical="center" wrapText="1" shrinkToFit="1"/>
      <protection locked="0"/>
    </xf>
    <xf numFmtId="0" fontId="22" fillId="34" borderId="35" xfId="0" applyFont="1" applyFill="1" applyBorder="1" applyAlignment="1">
      <alignment horizontal="center" vertical="center" wrapText="1" shrinkToFit="1"/>
    </xf>
    <xf numFmtId="0" fontId="22" fillId="34" borderId="39" xfId="0" applyFont="1" applyFill="1" applyBorder="1" applyAlignment="1">
      <alignment horizontal="center" vertical="center" wrapText="1" shrinkToFit="1"/>
    </xf>
    <xf numFmtId="0" fontId="22" fillId="34" borderId="178" xfId="0" applyFont="1" applyFill="1" applyBorder="1" applyAlignment="1">
      <alignment horizontal="center" vertical="center" wrapText="1" shrinkToFit="1"/>
    </xf>
    <xf numFmtId="0" fontId="22" fillId="34" borderId="179" xfId="0" applyFont="1" applyFill="1" applyBorder="1" applyAlignment="1">
      <alignment horizontal="center" vertical="center" wrapText="1" shrinkToFit="1"/>
    </xf>
    <xf numFmtId="0" fontId="22" fillId="34" borderId="37" xfId="0" applyFont="1" applyFill="1" applyBorder="1" applyAlignment="1">
      <alignment horizontal="center" vertical="center" wrapText="1" shrinkToFit="1"/>
    </xf>
    <xf numFmtId="0" fontId="22" fillId="34" borderId="40" xfId="0" applyFont="1" applyFill="1" applyBorder="1" applyAlignment="1">
      <alignment horizontal="center" vertical="center" wrapText="1" shrinkToFit="1"/>
    </xf>
  </cellXfs>
  <cellStyles count="164">
    <cellStyle name="20% - アクセント 1" xfId="1" builtinId="30" customBuiltin="1"/>
    <cellStyle name="20% - アクセント 1 2" xfId="56" xr:uid="{6656894B-7EC9-4A6A-97CC-C10D9DEE643C}"/>
    <cellStyle name="20% - アクセント 1 3" xfId="156" xr:uid="{77B901BF-6295-430C-902E-41F09E1ABFC8}"/>
    <cellStyle name="20% - アクセント 2" xfId="2" builtinId="34" customBuiltin="1"/>
    <cellStyle name="20% - アクセント 2 2" xfId="57" xr:uid="{943C7B09-D059-457E-B353-863BE9887D7F}"/>
    <cellStyle name="20% - アクセント 2 3" xfId="155" xr:uid="{FBEFC633-E034-400D-A7F3-0753DEB6E74A}"/>
    <cellStyle name="20% - アクセント 3" xfId="3" builtinId="38" customBuiltin="1"/>
    <cellStyle name="20% - アクセント 3 2" xfId="58" xr:uid="{4A14D99B-103A-4B03-A045-348FF8B3AF7A}"/>
    <cellStyle name="20% - アクセント 3 3" xfId="111" xr:uid="{1226790D-26FB-43D7-B4F5-A7CED5FC182E}"/>
    <cellStyle name="20% - アクセント 4" xfId="4" builtinId="42" customBuiltin="1"/>
    <cellStyle name="20% - アクセント 4 2" xfId="59" xr:uid="{DA7E109B-B1ED-4B26-82AE-05AB4C9383AE}"/>
    <cellStyle name="20% - アクセント 4 3" xfId="112" xr:uid="{C241C3EA-F051-4CD6-B5C0-57B3ADFA960C}"/>
    <cellStyle name="20% - アクセント 5" xfId="5" builtinId="46" customBuiltin="1"/>
    <cellStyle name="20% - アクセント 5 2" xfId="60" xr:uid="{23D9304F-E08A-40CB-9833-E39D1D6AD32A}"/>
    <cellStyle name="20% - アクセント 5 3" xfId="113" xr:uid="{524BC545-BD93-4A26-BA9C-3C6211F4716C}"/>
    <cellStyle name="20% - アクセント 6" xfId="6" builtinId="50" customBuiltin="1"/>
    <cellStyle name="20% - アクセント 6 2" xfId="61" xr:uid="{14134AD6-B734-47F3-9C6F-AD4EA25C1C20}"/>
    <cellStyle name="20% - アクセント 6 3" xfId="114" xr:uid="{61B18322-F7FC-48A2-80C6-93DB26012D32}"/>
    <cellStyle name="40% - アクセント 1" xfId="7" builtinId="31" customBuiltin="1"/>
    <cellStyle name="40% - アクセント 1 2" xfId="62" xr:uid="{896AA06E-639D-470D-8AD2-3B44F9B4A448}"/>
    <cellStyle name="40% - アクセント 1 3" xfId="116" xr:uid="{7DDF1E7B-DD50-4EE7-82E3-40E15796EBB0}"/>
    <cellStyle name="40% - アクセント 2" xfId="8" builtinId="35" customBuiltin="1"/>
    <cellStyle name="40% - アクセント 2 2" xfId="63" xr:uid="{0989E44A-B687-4D96-9BBB-EFD3E2024B33}"/>
    <cellStyle name="40% - アクセント 2 3" xfId="117" xr:uid="{46F2C46C-677B-44C7-8A9B-77210A8EEC41}"/>
    <cellStyle name="40% - アクセント 3" xfId="9" builtinId="39" customBuiltin="1"/>
    <cellStyle name="40% - アクセント 3 2" xfId="64" xr:uid="{158C490B-6935-445C-AFB2-9B8EDDA80A7D}"/>
    <cellStyle name="40% - アクセント 3 3" xfId="118" xr:uid="{DC0CC98A-BFC9-4B62-867F-5BD1939F8740}"/>
    <cellStyle name="40% - アクセント 4" xfId="10" builtinId="43" customBuiltin="1"/>
    <cellStyle name="40% - アクセント 4 2" xfId="65" xr:uid="{8BF8CC19-CEEB-4E9F-AA42-408A2D1D5E86}"/>
    <cellStyle name="40% - アクセント 4 3" xfId="119" xr:uid="{A2468B40-AED9-4A11-A77E-0EB8A2174A34}"/>
    <cellStyle name="40% - アクセント 5" xfId="11" builtinId="47" customBuiltin="1"/>
    <cellStyle name="40% - アクセント 5 2" xfId="66" xr:uid="{90EC5072-F4A8-407A-ACB9-E15143394346}"/>
    <cellStyle name="40% - アクセント 5 3" xfId="120" xr:uid="{38131F9D-C97D-47D8-AECF-5B5E34C0B4A1}"/>
    <cellStyle name="40% - アクセント 6" xfId="12" builtinId="51" customBuiltin="1"/>
    <cellStyle name="40% - アクセント 6 2" xfId="67" xr:uid="{FB91579E-7239-409D-BA55-6BC9EB85BCAB}"/>
    <cellStyle name="40% - アクセント 6 3" xfId="121" xr:uid="{C14071EB-05D9-426C-978B-F99F72D4AB61}"/>
    <cellStyle name="60% - アクセント 1" xfId="13" builtinId="32" customBuiltin="1"/>
    <cellStyle name="60% - アクセント 1 2" xfId="68" xr:uid="{CE1FE50E-D9D6-4E41-85EB-3D6ED41E8F15}"/>
    <cellStyle name="60% - アクセント 1 3" xfId="122" xr:uid="{8AEA0914-5730-4808-AFA8-2279698DE468}"/>
    <cellStyle name="60% - アクセント 2" xfId="14" builtinId="36" customBuiltin="1"/>
    <cellStyle name="60% - アクセント 2 2" xfId="69" xr:uid="{7F35BA2B-902C-49E2-8B8E-8C8FB5B2952B}"/>
    <cellStyle name="60% - アクセント 2 3" xfId="123" xr:uid="{61476039-C45A-4821-98C7-9F37FAD8036D}"/>
    <cellStyle name="60% - アクセント 3" xfId="15" builtinId="40" customBuiltin="1"/>
    <cellStyle name="60% - アクセント 3 2" xfId="70" xr:uid="{A914B394-4361-4240-8797-9907707B2BE6}"/>
    <cellStyle name="60% - アクセント 3 3" xfId="124" xr:uid="{133086B6-4844-4237-915F-241568CF8C1E}"/>
    <cellStyle name="60% - アクセント 4" xfId="16" builtinId="44" customBuiltin="1"/>
    <cellStyle name="60% - アクセント 4 2" xfId="71" xr:uid="{581541AC-3D41-4AF2-B252-4D183EB07C12}"/>
    <cellStyle name="60% - アクセント 4 3" xfId="125" xr:uid="{9365B472-2478-4891-9F80-695B0EAA1F3F}"/>
    <cellStyle name="60% - アクセント 5" xfId="17" builtinId="48" customBuiltin="1"/>
    <cellStyle name="60% - アクセント 5 2" xfId="72" xr:uid="{D6823807-25D1-4117-9E7A-76A27D31129D}"/>
    <cellStyle name="60% - アクセント 5 3" xfId="126" xr:uid="{AC3F7E0B-C2AB-460F-A2F8-CECD646E4D2C}"/>
    <cellStyle name="60% - アクセント 6" xfId="18" builtinId="52" customBuiltin="1"/>
    <cellStyle name="60% - アクセント 6 2" xfId="73" xr:uid="{6DB6DB71-67A0-4369-AE68-B31C9000DCB4}"/>
    <cellStyle name="60% - アクセント 6 3" xfId="127" xr:uid="{A007E748-8BD3-4AFA-A23D-6C3AB1653853}"/>
    <cellStyle name="アクセント 1" xfId="19" builtinId="29" customBuiltin="1"/>
    <cellStyle name="アクセント 1 2" xfId="75" xr:uid="{E7CDE95F-922A-42EC-8B48-39657D35F68B}"/>
    <cellStyle name="アクセント 1 3" xfId="129" xr:uid="{F98D241D-4156-46F0-885A-C9449E850CA3}"/>
    <cellStyle name="アクセント 2" xfId="20" builtinId="33" customBuiltin="1"/>
    <cellStyle name="アクセント 2 2" xfId="76" xr:uid="{E537ABD1-CB61-4891-9807-1A9CEF24F6CB}"/>
    <cellStyle name="アクセント 2 3" xfId="130" xr:uid="{D7482AB6-3F38-4BD6-877A-D98AEC121968}"/>
    <cellStyle name="アクセント 3" xfId="21" builtinId="37" customBuiltin="1"/>
    <cellStyle name="アクセント 3 2" xfId="77" xr:uid="{DCCD4090-D94A-4C79-A8D6-D2A08EE5205B}"/>
    <cellStyle name="アクセント 3 3" xfId="131" xr:uid="{24262B79-D9C8-48EE-B80E-6BC0C8F922C4}"/>
    <cellStyle name="アクセント 4" xfId="22" builtinId="41" customBuiltin="1"/>
    <cellStyle name="アクセント 4 2" xfId="78" xr:uid="{ED84DAFE-9105-42D0-8BA9-7B7B640F4C9B}"/>
    <cellStyle name="アクセント 4 3" xfId="132" xr:uid="{47C79B4A-6ED0-4DFE-B63D-A4D0C6FF0F68}"/>
    <cellStyle name="アクセント 5" xfId="23" builtinId="45" customBuiltin="1"/>
    <cellStyle name="アクセント 5 2" xfId="79" xr:uid="{B01FACCA-52DC-4357-ACFC-D8D08DDA6988}"/>
    <cellStyle name="アクセント 5 3" xfId="133" xr:uid="{07D21EF0-6CEB-4994-9F49-2F724559E002}"/>
    <cellStyle name="アクセント 6" xfId="24" builtinId="49" customBuiltin="1"/>
    <cellStyle name="アクセント 6 2" xfId="80" xr:uid="{3C248BD4-1720-4F08-A3E7-3528E83F3AFC}"/>
    <cellStyle name="アクセント 6 3" xfId="134" xr:uid="{4B3F9E73-67B8-412F-8E15-0DDBE57FE6BC}"/>
    <cellStyle name="タイトル" xfId="25" builtinId="15" customBuiltin="1"/>
    <cellStyle name="タイトル 2" xfId="81" xr:uid="{6C93AB26-484A-4836-8C39-538CBED3DEFC}"/>
    <cellStyle name="タイトル 3" xfId="135" xr:uid="{352E8C29-43AA-460F-AEDC-92DA7C2E78F9}"/>
    <cellStyle name="チェック セル" xfId="26" builtinId="23" customBuiltin="1"/>
    <cellStyle name="チェック セル 2" xfId="82" xr:uid="{9FA4FC69-9268-4EF2-BD04-C180D96E9533}"/>
    <cellStyle name="チェック セル 3" xfId="136" xr:uid="{5C82BE81-3A08-48AF-9EBA-B4369DA2EC6E}"/>
    <cellStyle name="どちらでもない" xfId="27" builtinId="28" customBuiltin="1"/>
    <cellStyle name="どちらでもない 2" xfId="74" xr:uid="{82F331C9-2867-4E68-B990-EB99E2CED74A}"/>
    <cellStyle name="どちらでもない 3" xfId="128" xr:uid="{52980723-93D9-4E61-A53E-5C6C6E5A9B51}"/>
    <cellStyle name="パーセント 2" xfId="28" xr:uid="{00000000-0005-0000-0000-00001B000000}"/>
    <cellStyle name="パーセント 2 2" xfId="83" xr:uid="{876B43A0-6C59-4DEA-B6A7-EEF60C176B13}"/>
    <cellStyle name="パーセント 2 3" xfId="138" xr:uid="{5B269D28-53BE-4488-9086-FE3DCA6B16B1}"/>
    <cellStyle name="ハイパーリンク" xfId="29" builtinId="8"/>
    <cellStyle name="ハイパーリンク 2" xfId="103" xr:uid="{49C1C1EA-B43E-44BD-A876-CEC40AF3FF8E}"/>
    <cellStyle name="ハイパーリンク 3" xfId="137" xr:uid="{45D10F27-855B-4B1B-80E0-6BE24401A57A}"/>
    <cellStyle name="メモ" xfId="30" builtinId="10" customBuiltin="1"/>
    <cellStyle name="メモ 2" xfId="84" xr:uid="{CCF3B720-5703-468C-93C9-2D697253928D}"/>
    <cellStyle name="メモ 3" xfId="139" xr:uid="{43241335-4A52-4AC1-9D5F-3C9D6578C075}"/>
    <cellStyle name="リンク セル" xfId="31" builtinId="24" customBuiltin="1"/>
    <cellStyle name="リンク セル 2" xfId="85" xr:uid="{274C81F4-7CA2-46DE-A3C4-743DCDEB223C}"/>
    <cellStyle name="リンク セル 3" xfId="140" xr:uid="{5F06F132-A3EE-4D51-A264-AAEB110A962B}"/>
    <cellStyle name="悪い" xfId="32" builtinId="27" customBuiltin="1"/>
    <cellStyle name="悪い 2" xfId="88" xr:uid="{98109BB3-E6D0-428C-A9BB-6D17758E6100}"/>
    <cellStyle name="悪い 3" xfId="143" xr:uid="{528B1D87-A441-47EF-A858-60EBA2700601}"/>
    <cellStyle name="計算" xfId="33" builtinId="22" customBuiltin="1"/>
    <cellStyle name="計算 2" xfId="98" xr:uid="{27E6DD03-6429-4748-8221-8EF76E5B3D66}"/>
    <cellStyle name="計算 3" xfId="153" xr:uid="{9AE5E27D-04F2-46E7-AB74-F414B86A68F8}"/>
    <cellStyle name="警告文" xfId="34" builtinId="11" customBuiltin="1"/>
    <cellStyle name="警告文 2" xfId="100" xr:uid="{7CDCA29F-E6EE-4C25-A554-D8E7083C73BC}"/>
    <cellStyle name="警告文 3" xfId="158" xr:uid="{72CEAD67-B31D-451C-A6C9-B6D29F162BBB}"/>
    <cellStyle name="桁区切り" xfId="35" builtinId="6"/>
    <cellStyle name="桁区切り 2" xfId="36" xr:uid="{00000000-0005-0000-0000-000023000000}"/>
    <cellStyle name="桁区切り 2 2" xfId="89" xr:uid="{45624609-EED8-4CBB-86B6-1FEA41C4D868}"/>
    <cellStyle name="桁区切り 2 3" xfId="144" xr:uid="{88EAF6FA-8EA7-4993-90AA-4FA9C1F35CF7}"/>
    <cellStyle name="桁区切り 3" xfId="104" xr:uid="{DFB81590-F70C-4FB7-9BD4-7A145A96C042}"/>
    <cellStyle name="桁区切り 4" xfId="115" xr:uid="{AF1B5036-0642-4C65-AE41-5D05DC04EE90}"/>
    <cellStyle name="見出し 1" xfId="37" builtinId="16" customBuiltin="1"/>
    <cellStyle name="見出し 1 2" xfId="94" xr:uid="{B5592AB1-1C4C-4A3F-BBAC-E96187F02BB0}"/>
    <cellStyle name="見出し 1 3" xfId="149" xr:uid="{B8B9A14E-AB59-49E9-AB86-0704FB90102B}"/>
    <cellStyle name="見出し 2" xfId="38" builtinId="17" customBuiltin="1"/>
    <cellStyle name="見出し 2 2" xfId="95" xr:uid="{FA40C91B-EBC2-464B-98A3-757D088B0CA0}"/>
    <cellStyle name="見出し 2 3" xfId="150" xr:uid="{225DD822-E3E8-4C83-8610-FC4E7F34D953}"/>
    <cellStyle name="見出し 3" xfId="39" builtinId="18" customBuiltin="1"/>
    <cellStyle name="見出し 3 2" xfId="96" xr:uid="{CAE7A525-A8A0-4EFB-96C6-EBD822407B47}"/>
    <cellStyle name="見出し 3 3" xfId="151" xr:uid="{0C1477C6-9727-4400-8092-2819E3440D33}"/>
    <cellStyle name="見出し 4" xfId="40" builtinId="19" customBuiltin="1"/>
    <cellStyle name="見出し 4 2" xfId="97" xr:uid="{10A39D45-7049-4AE5-86C3-77B57A9DC326}"/>
    <cellStyle name="見出し 4 3" xfId="152" xr:uid="{C8F0CAB3-3211-4615-9AA2-9F1191CAB361}"/>
    <cellStyle name="集計" xfId="41" builtinId="25" customBuiltin="1"/>
    <cellStyle name="集計 2" xfId="102" xr:uid="{2B5A95FB-6C78-441B-9845-A58C6079E289}"/>
    <cellStyle name="集計 3" xfId="160" xr:uid="{2A5D063E-972E-46DE-85E1-671B2D6F84E6}"/>
    <cellStyle name="出力" xfId="42" builtinId="21" customBuiltin="1"/>
    <cellStyle name="出力 2" xfId="87" xr:uid="{A10CB2F0-2424-46BD-9CFF-EDCA1636DC0D}"/>
    <cellStyle name="出力 3" xfId="142" xr:uid="{F19FC3A3-16AF-4DB0-BB7B-ABB891615739}"/>
    <cellStyle name="説明文" xfId="43" builtinId="53" customBuiltin="1"/>
    <cellStyle name="説明文 2" xfId="99" xr:uid="{41875E5A-4C22-4BB9-B5AF-993BCF681670}"/>
    <cellStyle name="説明文 3" xfId="154" xr:uid="{0B54BCF2-D533-4C12-A8F5-3F1C230E4CA4}"/>
    <cellStyle name="通貨 2" xfId="44" xr:uid="{00000000-0005-0000-0000-00002B000000}"/>
    <cellStyle name="通貨 2 10" xfId="163" xr:uid="{07F315BC-2AA9-434E-9D05-0E6A34DF7EC5}"/>
    <cellStyle name="通貨 2 2" xfId="53" xr:uid="{7DD7C5C7-3307-4066-BC55-575B5CC17553}"/>
    <cellStyle name="通貨 2 3" xfId="54" xr:uid="{0AA9BFB1-5563-4C92-A347-1C34BDC9647C}"/>
    <cellStyle name="通貨 2 4" xfId="52" xr:uid="{747D6D73-0BDF-4CD4-9B87-6F72CE6C61C0}"/>
    <cellStyle name="通貨 2 5" xfId="101" xr:uid="{FACCCF35-F1EF-4E3D-BD1B-E55287306C60}"/>
    <cellStyle name="通貨 2 6" xfId="110" xr:uid="{552E6D13-276C-4B8A-AD4D-9C7BBC0BD439}"/>
    <cellStyle name="通貨 2 7" xfId="159" xr:uid="{896DD006-7A1C-4636-B71D-A0D9675355DE}"/>
    <cellStyle name="通貨 2 8" xfId="161" xr:uid="{B61B2B31-ED7A-4FA0-96C8-5B136BD500E8}"/>
    <cellStyle name="通貨 2 9" xfId="162" xr:uid="{FD98F10F-CFA4-4CFB-BAA6-E5C36542A86F}"/>
    <cellStyle name="入力" xfId="45" builtinId="20" customBuiltin="1"/>
    <cellStyle name="入力 2" xfId="86" xr:uid="{7BE0C193-6097-4D55-B164-F8F735C12FF6}"/>
    <cellStyle name="入力 3" xfId="141" xr:uid="{4C1AE7B2-B67A-4743-A3D0-1E0C93024CB0}"/>
    <cellStyle name="標準" xfId="0" builtinId="0"/>
    <cellStyle name="標準 10" xfId="106" xr:uid="{60DF4540-7DA6-4E89-9B34-B5D0FEDE69B2}"/>
    <cellStyle name="標準 11" xfId="157" xr:uid="{0C71956D-4425-443B-AF5D-FE7D8ADBA37E}"/>
    <cellStyle name="標準 2" xfId="46" xr:uid="{00000000-0005-0000-0000-00002E000000}"/>
    <cellStyle name="標準 2 2" xfId="90" xr:uid="{AB41527D-06B1-4352-B52A-013165198EE3}"/>
    <cellStyle name="標準 2 3" xfId="145" xr:uid="{F0BABC1D-0277-4320-A4BD-F2C416B9FFA9}"/>
    <cellStyle name="標準 2_⑦24meibo病院名簿24.4.2～24.10.1【○○保健所25.4.1現在】" xfId="47" xr:uid="{00000000-0005-0000-0000-00002F000000}"/>
    <cellStyle name="標準 3" xfId="48" xr:uid="{00000000-0005-0000-0000-000030000000}"/>
    <cellStyle name="標準 3 2" xfId="91" xr:uid="{0815C694-E2E3-4B17-A088-F6032D3DEED1}"/>
    <cellStyle name="標準 3 3" xfId="146" xr:uid="{9560E4CE-304E-45DD-9E7B-AEA3EAE6E868}"/>
    <cellStyle name="標準 4" xfId="49" xr:uid="{00000000-0005-0000-0000-000031000000}"/>
    <cellStyle name="標準 4 2" xfId="92" xr:uid="{CB27317F-7210-4A76-AE27-A4E50D135E04}"/>
    <cellStyle name="標準 4 3" xfId="147" xr:uid="{A49F7C42-9B6E-4B14-B9AB-B6DA16569068}"/>
    <cellStyle name="標準 5" xfId="55" xr:uid="{B57FD5EB-1955-407F-BCDB-5C40C56F92BD}"/>
    <cellStyle name="標準 6" xfId="105" xr:uid="{BD34DE6C-855E-4330-9F04-3BD2FDFAD7E3}"/>
    <cellStyle name="標準 7" xfId="108" xr:uid="{356F14A5-8FE6-492A-9E45-4F0127CAEAFB}"/>
    <cellStyle name="標準 8" xfId="107" xr:uid="{255036B0-1D30-46A8-8B62-92CE7DAADCF5}"/>
    <cellStyle name="標準 9" xfId="109" xr:uid="{3D8A3A2E-D95C-4B8B-874E-C10597898253}"/>
    <cellStyle name="標準_Sheet1" xfId="50" xr:uid="{00000000-0005-0000-0000-000032000000}"/>
    <cellStyle name="良い" xfId="51" builtinId="26" customBuiltin="1"/>
    <cellStyle name="良い 2" xfId="93" xr:uid="{03FC4EFC-B224-4F4A-8B27-B457FCE7B9D5}"/>
    <cellStyle name="良い 3" xfId="148" xr:uid="{BD5428DC-CA55-4CC5-885D-FA221557B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soshiki/kenko/kkenkofu/files/&#29031;&#20250;&#12539;&#20316;&#25104;&#20013;/&#26045;&#35373;&#21517;&#31807;/01_&#27096;&#24335;&#22793;&#26356;&#26908;&#35342;/&#29031;&#20250;&#12539;&#20316;&#25104;&#20013;/&#26045;&#35373;&#21517;&#31807;/01_&#27096;&#24335;&#22793;&#26356;&#26908;&#35342;/H27sisetumeibo(H27.6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aomori.lg.jp/soshiki/kenko/kkenkofu/files/&#29031;&#20250;&#12539;&#20316;&#25104;&#20013;/&#26045;&#35373;&#21517;&#31807;/01_&#27096;&#24335;&#22793;&#26356;&#26908;&#35342;/&#26045;&#35373;&#21517;&#31807;/H27sisetumeibo(H27.6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表紙・目次"/>
      <sheetName val="総括表"/>
      <sheetName val="1(1)"/>
      <sheetName val="1(2)"/>
      <sheetName val="1(3)～(13)"/>
      <sheetName val="2"/>
      <sheetName val="3"/>
      <sheetName val="4"/>
      <sheetName val="5"/>
      <sheetName val="6(1)(2)"/>
      <sheetName val="6(3)(4)"/>
      <sheetName val="6(5)"/>
      <sheetName val="6(6)"/>
      <sheetName val="6(7)(8)"/>
      <sheetName val="7"/>
      <sheetName val="8"/>
      <sheetName val="9～10"/>
      <sheetName val="11"/>
      <sheetName val="12"/>
      <sheetName val="13～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表紙・目次"/>
      <sheetName val="総括表"/>
      <sheetName val="1(1)"/>
      <sheetName val="1(2)"/>
      <sheetName val="1(3)～(13)"/>
      <sheetName val="2"/>
      <sheetName val="3"/>
      <sheetName val="4"/>
      <sheetName val="5"/>
      <sheetName val="6(1)(2)"/>
      <sheetName val="6(3)(4)"/>
      <sheetName val="6(5)"/>
      <sheetName val="6(6)"/>
      <sheetName val="6(7)(8)"/>
      <sheetName val="7"/>
      <sheetName val="8"/>
      <sheetName val="9～10"/>
      <sheetName val="11"/>
      <sheetName val="12"/>
      <sheetName val="13～26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9:G33"/>
  <sheetViews>
    <sheetView tabSelected="1" view="pageBreakPreview" zoomScale="84" zoomScaleNormal="100" zoomScaleSheetLayoutView="84" workbookViewId="0"/>
  </sheetViews>
  <sheetFormatPr defaultRowHeight="13.5" x14ac:dyDescent="0.15"/>
  <cols>
    <col min="1" max="1" width="2.85546875" style="46" customWidth="1"/>
    <col min="2" max="2" width="2.85546875" style="44" customWidth="1"/>
    <col min="3" max="3" width="2.5703125" style="49" customWidth="1"/>
    <col min="4" max="4" width="2" style="50" customWidth="1"/>
    <col min="5" max="5" width="123.85546875" style="46" customWidth="1"/>
    <col min="6" max="6" width="9.28515625" style="44" customWidth="1"/>
    <col min="7" max="7" width="9.140625" style="44" customWidth="1"/>
    <col min="8" max="16384" width="9.140625" style="46"/>
  </cols>
  <sheetData>
    <row r="9" spans="1:6" s="44" customFormat="1" ht="38.25" x14ac:dyDescent="0.15">
      <c r="A9" s="619" t="s">
        <v>4926</v>
      </c>
      <c r="B9" s="619"/>
      <c r="C9" s="619"/>
      <c r="D9" s="619"/>
      <c r="E9" s="619"/>
      <c r="F9" s="619"/>
    </row>
    <row r="10" spans="1:6" s="44" customFormat="1" ht="28.5" x14ac:dyDescent="0.15">
      <c r="A10" s="620" t="s">
        <v>8498</v>
      </c>
      <c r="B10" s="620"/>
      <c r="C10" s="620"/>
      <c r="D10" s="620"/>
      <c r="E10" s="620"/>
      <c r="F10" s="620"/>
    </row>
    <row r="28" spans="1:6" ht="30.75" x14ac:dyDescent="0.15">
      <c r="A28" s="621" t="s">
        <v>8497</v>
      </c>
      <c r="B28" s="621"/>
      <c r="C28" s="621"/>
      <c r="D28" s="621"/>
      <c r="E28" s="621"/>
      <c r="F28" s="621"/>
    </row>
    <row r="32" spans="1:6" ht="13.5" customHeight="1" x14ac:dyDescent="0.15">
      <c r="A32" s="45"/>
      <c r="B32" s="45"/>
      <c r="C32" s="45"/>
      <c r="D32" s="45"/>
      <c r="E32" s="45"/>
      <c r="F32" s="45"/>
    </row>
    <row r="33" spans="1:6" ht="13.5" customHeight="1" x14ac:dyDescent="0.15">
      <c r="A33" s="45"/>
      <c r="B33" s="45"/>
      <c r="C33" s="45"/>
      <c r="D33" s="45"/>
      <c r="E33" s="45"/>
      <c r="F33" s="45"/>
    </row>
  </sheetData>
  <sheetProtection autoFilter="0"/>
  <mergeCells count="3">
    <mergeCell ref="A9:F9"/>
    <mergeCell ref="A10:F10"/>
    <mergeCell ref="A28:F28"/>
  </mergeCells>
  <phoneticPr fontId="3"/>
  <printOptions horizontalCentered="1"/>
  <pageMargins left="0.78740157480314965" right="0.78740157480314965" top="0.78740157480314965" bottom="0.59055118110236227" header="0.51181102362204722" footer="0.39370078740157483"/>
  <pageSetup paperSize="9" firstPageNumber="4294967295" orientation="landscape" useFirstPageNumber="1" r:id="rId1"/>
  <headerFooter differentFirst="1">
    <oddFooter>&amp;C&amp;K00+000&amp;P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4"/>
  <sheetViews>
    <sheetView view="pageBreakPreview" zoomScale="91" zoomScaleNormal="100" zoomScaleSheetLayoutView="91" workbookViewId="0">
      <selection activeCell="H22" sqref="H22"/>
    </sheetView>
  </sheetViews>
  <sheetFormatPr defaultRowHeight="21.75" customHeight="1" x14ac:dyDescent="0.15"/>
  <cols>
    <col min="1" max="1" width="2.85546875" style="44" customWidth="1"/>
    <col min="2" max="2" width="5.28515625" style="49" customWidth="1"/>
    <col min="3" max="3" width="51.7109375" style="211" customWidth="1"/>
    <col min="4" max="4" width="2.85546875" style="46" customWidth="1"/>
    <col min="5" max="5" width="5.28515625" style="46" customWidth="1"/>
    <col min="6" max="6" width="45.7109375" style="46" customWidth="1"/>
    <col min="7" max="7" width="2.7109375" style="46" customWidth="1"/>
    <col min="8" max="8" width="41.140625" style="46" customWidth="1"/>
    <col min="9" max="16384" width="9.140625" style="46"/>
  </cols>
  <sheetData>
    <row r="1" spans="1:12" ht="37.5" customHeight="1" x14ac:dyDescent="0.15">
      <c r="A1" s="629" t="s">
        <v>5328</v>
      </c>
      <c r="B1" s="629"/>
      <c r="C1" s="629"/>
      <c r="D1" s="629"/>
      <c r="E1" s="629"/>
      <c r="F1" s="629"/>
      <c r="G1" s="629"/>
      <c r="H1" s="629"/>
    </row>
    <row r="2" spans="1:12" ht="14.25" customHeight="1" x14ac:dyDescent="0.15">
      <c r="A2" s="47"/>
      <c r="B2" s="47"/>
      <c r="C2" s="210"/>
      <c r="D2" s="47"/>
      <c r="E2" s="47"/>
      <c r="F2" s="47"/>
    </row>
    <row r="3" spans="1:12" ht="21.75" customHeight="1" x14ac:dyDescent="0.15">
      <c r="B3" s="626" t="s">
        <v>5330</v>
      </c>
      <c r="C3" s="626"/>
      <c r="D3" s="626"/>
      <c r="E3" s="626"/>
      <c r="F3" s="626"/>
      <c r="G3" s="626"/>
      <c r="H3" s="626"/>
      <c r="I3" s="381"/>
    </row>
    <row r="4" spans="1:12" ht="19.5" customHeight="1" x14ac:dyDescent="0.15">
      <c r="A4" s="54" t="s">
        <v>4927</v>
      </c>
      <c r="B4" s="630" t="s">
        <v>5331</v>
      </c>
      <c r="C4" s="631"/>
      <c r="D4" s="52" t="s">
        <v>4932</v>
      </c>
      <c r="E4" s="635" t="s">
        <v>8517</v>
      </c>
      <c r="F4" s="635"/>
      <c r="G4" s="55" t="s">
        <v>7676</v>
      </c>
      <c r="H4" s="416" t="s">
        <v>8534</v>
      </c>
      <c r="I4" s="384"/>
      <c r="J4" s="51"/>
      <c r="K4" s="51"/>
      <c r="L4" s="51"/>
    </row>
    <row r="5" spans="1:12" ht="19.5" customHeight="1" x14ac:dyDescent="0.15">
      <c r="A5" s="397"/>
      <c r="B5" t="s">
        <v>5314</v>
      </c>
      <c r="C5" s="594" t="s">
        <v>5912</v>
      </c>
      <c r="D5" s="56" t="s">
        <v>4929</v>
      </c>
      <c r="E5" s="635" t="s">
        <v>8518</v>
      </c>
      <c r="F5" s="635"/>
      <c r="G5" s="55" t="s">
        <v>4943</v>
      </c>
      <c r="H5" s="346" t="s">
        <v>8535</v>
      </c>
      <c r="I5" s="51"/>
      <c r="J5" s="51"/>
      <c r="K5" s="51"/>
      <c r="L5" s="51"/>
    </row>
    <row r="6" spans="1:12" ht="19.5" customHeight="1" x14ac:dyDescent="0.15">
      <c r="A6" s="397"/>
      <c r="B6" s="402" t="s">
        <v>5315</v>
      </c>
      <c r="C6" s="594" t="s">
        <v>8502</v>
      </c>
      <c r="D6" s="54" t="s">
        <v>4933</v>
      </c>
      <c r="E6" s="539" t="s">
        <v>4934</v>
      </c>
      <c r="F6" s="540"/>
      <c r="G6" s="55" t="s">
        <v>4944</v>
      </c>
      <c r="H6" s="416" t="s">
        <v>8536</v>
      </c>
      <c r="I6" s="51"/>
      <c r="J6" s="51"/>
      <c r="K6" s="51"/>
      <c r="L6" s="51"/>
    </row>
    <row r="7" spans="1:12" ht="19.5" customHeight="1" x14ac:dyDescent="0.15">
      <c r="A7" s="397"/>
      <c r="B7" t="s">
        <v>5316</v>
      </c>
      <c r="C7" s="594" t="s">
        <v>8503</v>
      </c>
      <c r="D7" s="397"/>
      <c r="E7" t="s">
        <v>5314</v>
      </c>
      <c r="F7" s="594" t="s">
        <v>8519</v>
      </c>
      <c r="G7" s="55" t="s">
        <v>4945</v>
      </c>
      <c r="H7" s="541" t="s">
        <v>8537</v>
      </c>
      <c r="I7" s="51"/>
      <c r="J7" s="51"/>
      <c r="K7" s="51"/>
      <c r="L7" s="51"/>
    </row>
    <row r="8" spans="1:12" ht="19.5" customHeight="1" x14ac:dyDescent="0.15">
      <c r="A8" s="397"/>
      <c r="B8" s="407" t="s">
        <v>5317</v>
      </c>
      <c r="C8" s="594" t="s">
        <v>8504</v>
      </c>
      <c r="D8" s="397"/>
      <c r="E8" s="402" t="s">
        <v>5315</v>
      </c>
      <c r="F8" s="594" t="s">
        <v>8520</v>
      </c>
      <c r="G8" s="55" t="s">
        <v>4946</v>
      </c>
      <c r="H8" s="541" t="s">
        <v>8538</v>
      </c>
      <c r="I8" s="51"/>
      <c r="J8" s="51"/>
      <c r="K8" s="51"/>
      <c r="L8" s="51"/>
    </row>
    <row r="9" spans="1:12" ht="19.5" customHeight="1" x14ac:dyDescent="0.15">
      <c r="A9" s="397"/>
      <c r="B9" s="402" t="s">
        <v>5318</v>
      </c>
      <c r="C9" s="594" t="s">
        <v>8505</v>
      </c>
      <c r="D9" s="397"/>
      <c r="E9" s="402" t="s">
        <v>5316</v>
      </c>
      <c r="F9" s="594" t="s">
        <v>8521</v>
      </c>
      <c r="G9" s="55" t="s">
        <v>4947</v>
      </c>
      <c r="H9" s="541" t="s">
        <v>8539</v>
      </c>
      <c r="I9" s="51"/>
      <c r="J9" s="51"/>
      <c r="K9" s="51"/>
      <c r="L9" s="51"/>
    </row>
    <row r="10" spans="1:12" ht="19.5" customHeight="1" x14ac:dyDescent="0.15">
      <c r="A10" s="397"/>
      <c r="B10" s="402" t="s">
        <v>5319</v>
      </c>
      <c r="C10" s="594" t="s">
        <v>8506</v>
      </c>
      <c r="D10" s="397"/>
      <c r="E10" t="s">
        <v>5317</v>
      </c>
      <c r="F10" s="594" t="s">
        <v>8522</v>
      </c>
      <c r="G10" s="55" t="s">
        <v>4948</v>
      </c>
      <c r="H10" s="541" t="s">
        <v>8540</v>
      </c>
      <c r="I10" s="51"/>
      <c r="J10" s="51"/>
      <c r="K10" s="51"/>
      <c r="L10" s="51"/>
    </row>
    <row r="11" spans="1:12" ht="19.5" customHeight="1" x14ac:dyDescent="0.15">
      <c r="A11" s="397"/>
      <c r="B11" s="402" t="s">
        <v>5320</v>
      </c>
      <c r="C11" s="594" t="s">
        <v>8507</v>
      </c>
      <c r="D11" s="397"/>
      <c r="E11" s="402" t="s">
        <v>5318</v>
      </c>
      <c r="F11" s="594" t="s">
        <v>8523</v>
      </c>
      <c r="G11" s="55" t="s">
        <v>4949</v>
      </c>
      <c r="H11" s="541" t="s">
        <v>8541</v>
      </c>
      <c r="I11" s="51"/>
      <c r="J11" s="51"/>
      <c r="K11" s="51"/>
      <c r="L11" s="51"/>
    </row>
    <row r="12" spans="1:12" ht="19.5" customHeight="1" x14ac:dyDescent="0.15">
      <c r="A12" s="397"/>
      <c r="B12" t="s">
        <v>5321</v>
      </c>
      <c r="C12" s="594" t="s">
        <v>8508</v>
      </c>
      <c r="D12" s="398"/>
      <c r="E12" t="s">
        <v>5319</v>
      </c>
      <c r="F12" s="594" t="s">
        <v>8524</v>
      </c>
      <c r="G12" s="55" t="s">
        <v>7677</v>
      </c>
      <c r="H12" s="541" t="s">
        <v>8542</v>
      </c>
      <c r="I12" s="51"/>
      <c r="J12" s="51"/>
      <c r="K12" s="51"/>
      <c r="L12" s="51"/>
    </row>
    <row r="13" spans="1:12" ht="19.5" customHeight="1" x14ac:dyDescent="0.15">
      <c r="A13" s="397"/>
      <c r="B13" s="407" t="s">
        <v>5322</v>
      </c>
      <c r="C13" s="594" t="s">
        <v>8509</v>
      </c>
      <c r="D13" s="52" t="s">
        <v>4935</v>
      </c>
      <c r="E13" s="635" t="s">
        <v>8525</v>
      </c>
      <c r="F13" s="635"/>
      <c r="G13" s="55" t="s">
        <v>5857</v>
      </c>
      <c r="H13" s="541" t="s">
        <v>8543</v>
      </c>
      <c r="I13" s="51"/>
      <c r="J13" s="51"/>
    </row>
    <row r="14" spans="1:12" ht="19.5" customHeight="1" x14ac:dyDescent="0.15">
      <c r="A14" s="397"/>
      <c r="B14" s="402" t="s">
        <v>5324</v>
      </c>
      <c r="C14" s="594" t="s">
        <v>8510</v>
      </c>
      <c r="D14" s="56" t="s">
        <v>4936</v>
      </c>
      <c r="E14" s="635" t="s">
        <v>8526</v>
      </c>
      <c r="F14" s="635"/>
      <c r="G14" s="55" t="s">
        <v>4950</v>
      </c>
      <c r="H14" s="541" t="s">
        <v>8544</v>
      </c>
      <c r="I14" s="51"/>
      <c r="J14" s="51"/>
      <c r="K14" s="51"/>
      <c r="L14" s="51"/>
    </row>
    <row r="15" spans="1:12" ht="19.5" customHeight="1" x14ac:dyDescent="0.15">
      <c r="A15" s="397"/>
      <c r="B15" s="402" t="s">
        <v>5325</v>
      </c>
      <c r="C15" s="594" t="s">
        <v>8511</v>
      </c>
      <c r="D15" s="56" t="s">
        <v>4937</v>
      </c>
      <c r="E15" s="635" t="s">
        <v>8527</v>
      </c>
      <c r="F15" s="635"/>
      <c r="G15" s="55" t="s">
        <v>4951</v>
      </c>
      <c r="H15" s="541" t="s">
        <v>8545</v>
      </c>
      <c r="I15" s="51"/>
      <c r="J15" s="51"/>
      <c r="K15" s="51"/>
      <c r="L15" s="51"/>
    </row>
    <row r="16" spans="1:12" ht="19.5" customHeight="1" x14ac:dyDescent="0.15">
      <c r="A16" s="397"/>
      <c r="B16" s="402" t="s">
        <v>5326</v>
      </c>
      <c r="C16" s="594" t="s">
        <v>8512</v>
      </c>
      <c r="D16" s="56" t="s">
        <v>7675</v>
      </c>
      <c r="E16" s="635" t="s">
        <v>8528</v>
      </c>
      <c r="F16" s="635"/>
      <c r="G16" s="55" t="s">
        <v>5858</v>
      </c>
      <c r="H16" s="541" t="s">
        <v>8546</v>
      </c>
      <c r="I16" s="51"/>
      <c r="J16" s="51"/>
      <c r="K16" s="51"/>
      <c r="L16" s="51"/>
    </row>
    <row r="17" spans="1:12" ht="19.5" customHeight="1" x14ac:dyDescent="0.15">
      <c r="A17" s="398"/>
      <c r="B17" t="s">
        <v>5327</v>
      </c>
      <c r="C17" s="594" t="s">
        <v>8513</v>
      </c>
      <c r="D17" s="56" t="s">
        <v>7674</v>
      </c>
      <c r="E17" s="635" t="s">
        <v>8529</v>
      </c>
      <c r="F17" s="635"/>
      <c r="G17" s="55" t="s">
        <v>7678</v>
      </c>
      <c r="H17" s="57" t="s">
        <v>8547</v>
      </c>
      <c r="I17" s="51"/>
      <c r="J17" s="51"/>
      <c r="K17" s="51"/>
      <c r="L17" s="51"/>
    </row>
    <row r="18" spans="1:12" ht="19.5" customHeight="1" x14ac:dyDescent="0.15">
      <c r="A18" s="54" t="s">
        <v>4931</v>
      </c>
      <c r="B18" s="399" t="s">
        <v>5332</v>
      </c>
      <c r="C18" s="400"/>
      <c r="D18" s="56" t="s">
        <v>4938</v>
      </c>
      <c r="E18" s="633" t="s">
        <v>8501</v>
      </c>
      <c r="F18" s="634"/>
      <c r="G18" s="55" t="s">
        <v>7679</v>
      </c>
      <c r="H18" s="541" t="s">
        <v>8548</v>
      </c>
      <c r="I18" s="51"/>
      <c r="J18" s="58"/>
      <c r="K18" s="51"/>
      <c r="L18" s="51"/>
    </row>
    <row r="19" spans="1:12" ht="19.5" customHeight="1" x14ac:dyDescent="0.15">
      <c r="A19" s="397"/>
      <c r="B19" s="401" t="s">
        <v>5329</v>
      </c>
      <c r="C19" s="594" t="s">
        <v>8514</v>
      </c>
      <c r="D19" s="56" t="s">
        <v>4939</v>
      </c>
      <c r="E19" s="627" t="s">
        <v>8530</v>
      </c>
      <c r="F19" s="628"/>
      <c r="G19" s="55" t="s">
        <v>7680</v>
      </c>
      <c r="H19" s="541" t="s">
        <v>8549</v>
      </c>
      <c r="I19" s="51"/>
      <c r="J19" s="58"/>
      <c r="K19" s="51"/>
      <c r="L19" s="51"/>
    </row>
    <row r="20" spans="1:12" ht="19.5" customHeight="1" x14ac:dyDescent="0.15">
      <c r="A20" s="397"/>
      <c r="B20" s="402" t="s">
        <v>5315</v>
      </c>
      <c r="C20" s="594" t="s">
        <v>8515</v>
      </c>
      <c r="D20" s="56" t="s">
        <v>4940</v>
      </c>
      <c r="E20" s="627" t="s">
        <v>8531</v>
      </c>
      <c r="F20" s="628"/>
      <c r="G20" s="55" t="s">
        <v>7681</v>
      </c>
      <c r="H20" s="541" t="s">
        <v>8550</v>
      </c>
      <c r="I20" s="51"/>
      <c r="J20" s="51"/>
      <c r="K20" s="51"/>
      <c r="L20" s="51"/>
    </row>
    <row r="21" spans="1:12" ht="19.5" customHeight="1" x14ac:dyDescent="0.15">
      <c r="A21" s="398"/>
      <c r="B21" s="406" t="s">
        <v>5316</v>
      </c>
      <c r="C21" s="594" t="s">
        <v>8516</v>
      </c>
      <c r="D21" s="56" t="s">
        <v>4941</v>
      </c>
      <c r="E21" s="627" t="s">
        <v>8532</v>
      </c>
      <c r="F21" s="628"/>
      <c r="G21" s="403" t="s">
        <v>7682</v>
      </c>
      <c r="H21" s="404" t="s">
        <v>8551</v>
      </c>
      <c r="I21" s="405"/>
      <c r="J21" s="51"/>
      <c r="K21" s="51"/>
      <c r="L21" s="51"/>
    </row>
    <row r="22" spans="1:12" ht="19.5" customHeight="1" x14ac:dyDescent="0.15">
      <c r="A22" s="56" t="s">
        <v>4928</v>
      </c>
      <c r="B22" s="632" t="s">
        <v>8554</v>
      </c>
      <c r="C22" s="632"/>
      <c r="D22" s="56" t="s">
        <v>4942</v>
      </c>
      <c r="E22" s="627" t="s">
        <v>8533</v>
      </c>
      <c r="F22" s="628"/>
      <c r="G22" s="597" t="s">
        <v>8552</v>
      </c>
      <c r="H22" s="416" t="s">
        <v>8553</v>
      </c>
      <c r="I22" s="51"/>
      <c r="J22" s="51"/>
      <c r="K22" s="51"/>
      <c r="L22" s="51"/>
    </row>
    <row r="23" spans="1:12" ht="15" customHeight="1" x14ac:dyDescent="0.15">
      <c r="A23" s="596"/>
      <c r="B23" s="624" t="s">
        <v>8499</v>
      </c>
      <c r="C23" s="624"/>
      <c r="D23" s="624"/>
      <c r="E23" s="624"/>
      <c r="F23" s="624"/>
      <c r="G23" s="624"/>
      <c r="H23" s="625"/>
    </row>
    <row r="24" spans="1:12" ht="15" customHeight="1" x14ac:dyDescent="0.15">
      <c r="A24" s="53"/>
      <c r="B24" s="622" t="s">
        <v>5323</v>
      </c>
      <c r="C24" s="622"/>
      <c r="D24" s="622"/>
      <c r="E24" s="622"/>
      <c r="F24" s="622"/>
      <c r="G24" s="622"/>
      <c r="H24" s="623"/>
    </row>
    <row r="25" spans="1:12" ht="21.75" customHeight="1" x14ac:dyDescent="0.15">
      <c r="D25" s="48"/>
      <c r="E25" s="48"/>
      <c r="F25" s="48"/>
    </row>
    <row r="26" spans="1:12" ht="21.75" customHeight="1" x14ac:dyDescent="0.15">
      <c r="D26" s="48"/>
      <c r="E26" s="48"/>
      <c r="F26" s="48"/>
    </row>
    <row r="27" spans="1:12" ht="21.75" customHeight="1" x14ac:dyDescent="0.15">
      <c r="D27" s="48"/>
      <c r="E27" s="48"/>
      <c r="F27" s="48"/>
    </row>
    <row r="31" spans="1:12" ht="21.75" customHeight="1" x14ac:dyDescent="0.15">
      <c r="D31" s="51"/>
      <c r="E31" s="51"/>
      <c r="F31" s="51"/>
    </row>
    <row r="32" spans="1:12" ht="21.75" customHeight="1" x14ac:dyDescent="0.15">
      <c r="D32" s="51"/>
      <c r="E32" s="51"/>
      <c r="F32" s="51"/>
    </row>
    <row r="33" spans="4:6" ht="21.75" customHeight="1" x14ac:dyDescent="0.15">
      <c r="D33" s="51"/>
      <c r="E33" s="51"/>
      <c r="F33" s="51"/>
    </row>
    <row r="34" spans="4:6" ht="21.75" customHeight="1" x14ac:dyDescent="0.15">
      <c r="D34" s="51"/>
      <c r="E34" s="51"/>
      <c r="F34" s="51"/>
    </row>
  </sheetData>
  <sheetProtection autoFilter="0"/>
  <mergeCells count="18">
    <mergeCell ref="E4:F4"/>
    <mergeCell ref="E5:F5"/>
    <mergeCell ref="B24:H24"/>
    <mergeCell ref="B23:H23"/>
    <mergeCell ref="B3:H3"/>
    <mergeCell ref="E21:F21"/>
    <mergeCell ref="A1:H1"/>
    <mergeCell ref="B4:C4"/>
    <mergeCell ref="B22:C22"/>
    <mergeCell ref="E22:F22"/>
    <mergeCell ref="E20:F20"/>
    <mergeCell ref="E18:F18"/>
    <mergeCell ref="E19:F19"/>
    <mergeCell ref="E17:F17"/>
    <mergeCell ref="E16:F16"/>
    <mergeCell ref="E15:F15"/>
    <mergeCell ref="E14:F14"/>
    <mergeCell ref="E13:F13"/>
  </mergeCells>
  <phoneticPr fontId="3"/>
  <hyperlinks>
    <hyperlink ref="E5" location="生活保護施設_救護施設" display="生活保護施設（救護施設）(P40)" xr:uid="{00000000-0004-0000-0100-00000B000000}"/>
    <hyperlink ref="E13" location="地域包括支援センター" display="地域包括支援センター(P48)" xr:uid="{00000000-0004-0000-0100-000012000000}"/>
    <hyperlink ref="E14" location="'8'!Print_Area" display="介護老人保健施設(P51)" xr:uid="{00000000-0004-0000-0100-000013000000}"/>
    <hyperlink ref="E17" location="地域福祉センター" display="地域福祉センター(P53)" xr:uid="{00000000-0004-0000-0100-000014000000}"/>
    <hyperlink ref="E19" location="施設名簿!C1115" display="市町村保健センター(P57)" xr:uid="{00000000-0004-0000-0100-000015000000}"/>
    <hyperlink ref="B3" location="総括表!A1" display="総括表" xr:uid="{00000000-0004-0000-0100-000016000000}"/>
    <hyperlink ref="B22" location="'3'!Print_Area" display="障害者支援施設(P37)" xr:uid="{00000000-0004-0000-0100-000019000000}"/>
    <hyperlink ref="E4" location="'4'!Print_Area" display="地域活動支援センター（地域生活支援事業）(P39)" xr:uid="{00000000-0004-0000-0100-00001A000000}"/>
    <hyperlink ref="B18" location="'2'!A1" display="認定こども園" xr:uid="{00000000-0004-0000-0100-00001B000000}"/>
    <hyperlink ref="E20" location="施設名簿!C1147" display="病院(P58)" xr:uid="{00000000-0004-0000-0100-00001C000000}"/>
    <hyperlink ref="E21" location="社会福祉法人" display="社会福祉法人(P87)" xr:uid="{00000000-0004-0000-0100-00001D000000}"/>
    <hyperlink ref="E22" location="施設名簿!C1739" display="保育士養成校(P103)" xr:uid="{00000000-0004-0000-0100-00001E000000}"/>
    <hyperlink ref="B3:H3" location="総括表!A1" display="総括表" xr:uid="{00000000-0004-0000-0100-000022000000}"/>
    <hyperlink ref="H11" location="健康福祉施設名簿!C1793" display="臨床検査技師養成校(P90)" xr:uid="{00000000-0004-0000-0100-000024000000}"/>
    <hyperlink ref="H17" location="健康福祉施設名簿!C1803" display="柔道整復師養成校(P90)" xr:uid="{00000000-0004-0000-0100-000025000000}"/>
    <hyperlink ref="H6" location="健康福祉施設名簿!C1746" display="介護福祉士実務者養成施設(P88)" xr:uid="{00000000-0004-0000-0100-000026000000}"/>
    <hyperlink ref="H16" location="健康福祉施設名簿!C1802" display="救急救命士養成校(P90)" xr:uid="{00000000-0004-0000-0100-000027000000}"/>
    <hyperlink ref="H21" location="健康福祉施設名簿!C1816" display="関係行政機関(P91)" xr:uid="{00000000-0004-0000-0100-000028000000}"/>
    <hyperlink ref="H20" location="健康福祉施設名簿!C1810" display="県立保健大学(P91)" xr:uid="{00000000-0004-0000-0100-000029000000}"/>
    <hyperlink ref="H19" location="健康福祉施設名簿!C1806" display="栄養士養成校(P91)" xr:uid="{00000000-0004-0000-0100-00002A000000}"/>
    <hyperlink ref="H18" location="健康福祉施設名簿!C1804" display="管理栄養士養成校(P91)" xr:uid="{00000000-0004-0000-0100-00002B000000}"/>
    <hyperlink ref="H15" location="健康福祉施設名簿!C1801" display="言語聴覚士養成校(P90)" xr:uid="{00000000-0004-0000-0100-00002C000000}"/>
    <hyperlink ref="H14" location="健康福祉施設名簿!C1798" display="作業療法士養成校(P90)" xr:uid="{00000000-0004-0000-0100-00002D000000}"/>
    <hyperlink ref="H13" location="健康福祉施設名簿!C1795" display="理学療法士養成校(P90)" xr:uid="{00000000-0004-0000-0100-00002E000000}"/>
    <hyperlink ref="H12" location="健康福祉施設名簿!C1794" display="診療放射線技師養成校(P90)" xr:uid="{00000000-0004-0000-0100-00002F000000}"/>
    <hyperlink ref="H10" location="健康福祉施設名簿!C1789" display="歯科衛生士・歯科技工士養成校(P90)" xr:uid="{00000000-0004-0000-0100-000030000000}"/>
    <hyperlink ref="H9" location="健康福祉施設名簿!C1765" display="看護師等養成所(P89)" xr:uid="{00000000-0004-0000-0100-000031000000}"/>
    <hyperlink ref="H7" location="健康福祉施設名簿!C1763" display="医師養成校(P89)" xr:uid="{00000000-0004-0000-0100-000032000000}"/>
    <hyperlink ref="E15" location="'8'!Print_Area" display="介護老人保健施設(P51)" xr:uid="{00000000-0004-0000-0100-000033000000}"/>
    <hyperlink ref="E21:F21" location="健康福祉施設名簿!C1212" display="社会福祉法人(P75)" xr:uid="{00000000-0004-0000-0100-000034000000}"/>
    <hyperlink ref="I4" location="施設名簿!C1746" display="保育士養成校(P99)" xr:uid="{00000000-0004-0000-0100-000035000000}"/>
    <hyperlink ref="H4" location="健康福祉施設名簿!C1738" display="社会福祉士養成施設(P88)" xr:uid="{00000000-0004-0000-0100-000036000000}"/>
    <hyperlink ref="H5" location="健康福祉施設名簿!C1742" display="介護福祉士養成施設(P88)" xr:uid="{00000000-0004-0000-0100-000037000000}"/>
    <hyperlink ref="H8" location="健康福祉施設名簿!C1764" display="薬剤師養成校(P89)" xr:uid="{00000000-0004-0000-0100-000038000000}"/>
    <hyperlink ref="E16" location="地域福祉センター" display="地域福祉センター(P53)" xr:uid="{00000000-0004-0000-0100-000039000000}"/>
    <hyperlink ref="E18" location="地域福祉センター" display="地域福祉センター(P53)" xr:uid="{00000000-0004-0000-0100-00003A000000}"/>
    <hyperlink ref="E18:F18" location="健康福祉施設名簿!C1092" display="無料低額宿泊所(P50)" xr:uid="{00000000-0004-0000-0100-000042000000}"/>
    <hyperlink ref="E19:F19" location="健康福祉施設名簿!C1095" display="市町村保健センター(P51)" xr:uid="{00000000-0004-0000-0100-000043000000}"/>
    <hyperlink ref="E20:F20" location="健康福祉施設名簿!C1122" display="病院(P52)" xr:uid="{00000000-0004-0000-0100-000044000000}"/>
    <hyperlink ref="E22:F22" location="健康福祉施設名簿!C1731" display="保育士養成校(P88)" xr:uid="{00000000-0004-0000-0100-000045000000}"/>
    <hyperlink ref="C5" location="健康福祉施設名簿!C6" display="保育所(P1)" xr:uid="{E54418FD-268C-4F63-996F-E4469F16D9CA}"/>
    <hyperlink ref="C6" location="健康福祉施設名簿!C189" display="児童館(P5)" xr:uid="{58CA1E37-A22B-4BA6-AA6E-1BEF54CFD60F}"/>
    <hyperlink ref="C7" location="健康福祉施設名簿!C268" display="児童養護施設(P6)" xr:uid="{79CF7053-49DD-4102-8BAB-705E08C3E64B}"/>
    <hyperlink ref="C8" location="健康福祉施設名簿!C274" display="福祉型障害児入所施設(P7)" xr:uid="{9DCB368F-474A-4ADD-8717-E823AD442436}"/>
    <hyperlink ref="C9" location="健康福祉施設名簿!C282" display="児童自立支援施設(P7)" xr:uid="{FBA8AF4C-B2EE-4260-8FCE-0786E9A2E4DA}"/>
    <hyperlink ref="C10" location="健康福祉施設名簿!C283" display="母子生活支援施設(P7)" xr:uid="{E1776C36-58E0-4E80-BDC9-8216383A9697}"/>
    <hyperlink ref="C11" location="健康福祉施設名簿!C285" display="医療型障害児入所施設（旧肢体不自由児施設）(P7)" xr:uid="{CB7DF199-7F6F-40D9-97C3-20F22FC19D55}"/>
    <hyperlink ref="C12" location="健康福祉施設名簿!C286" display="進行性筋萎縮症児施設等(P7)" xr:uid="{111E302A-1218-4E47-891D-B7FCC0D872CD}"/>
    <hyperlink ref="C13" location="健康福祉施設名簿!C287" display="医療型障害児入所施設（旧重症心身障害児施設等）(P7)" xr:uid="{934F9E54-A74B-43DE-9251-BD6D8DB191DE}"/>
    <hyperlink ref="C14" location="健康福祉施設名簿!C290" display="児童心理治療施設(P7)" xr:uid="{7281AB67-AC03-4150-9904-DB6310818EB2}"/>
    <hyperlink ref="C15" location="健康福祉施設名簿!C291" display="乳児院(P7)" xr:uid="{16FBA278-EBF0-43AD-B3DA-9884159F5412}"/>
    <hyperlink ref="C16" location="健康福祉施設名簿!C294" display="児童家庭支援センター(P7)" xr:uid="{2533228D-7B38-4997-8755-408B93F99AE7}"/>
    <hyperlink ref="C17" location="健康福祉施設名簿!C295" display="助産施設(P7)" xr:uid="{3005E821-5C2F-4127-9A22-FF661575D7AC}"/>
    <hyperlink ref="C19" location="健康福祉施設名簿!C301" display="幼保連携型認定こども園(P8)" xr:uid="{1BF83D44-9DF7-487E-9A52-1448D6F980F2}"/>
    <hyperlink ref="C20" location="健康福祉施設名簿!C550" display="幼稚園型認定こども園(P31)" xr:uid="{167810EC-2B3B-40EE-BDF8-E2111619F52E}"/>
    <hyperlink ref="C21" location="健康福祉施設名簿!C577" display="保育所型認定こども園(P33)" xr:uid="{3B184AD9-1217-4AF6-830E-88EB84CC4C63}"/>
    <hyperlink ref="E4:F4" location="健康福祉施設名簿!C673" display="地域活動支援センター（地域生活支援事業）(P38)" xr:uid="{8D78CFDB-66AF-40D8-877D-67EFFEAB7A96}"/>
    <hyperlink ref="E5:F5" location="健康福祉施設名簿!C704" display="生活保護施設（救護施設）(P39)" xr:uid="{2B0B05AE-CEE7-4EFE-B96C-B950ED7867F5}"/>
    <hyperlink ref="F7" location="健康福祉施設名簿!C707" display="養護老人ホーム(P39)" xr:uid="{55F2A4BF-C015-4431-B3AE-2EAA5A9D4D99}"/>
    <hyperlink ref="F8" location="健康福祉施設名簿!C717" display="特別養護老人ホーム(P40)" xr:uid="{BFE77D36-B783-43B0-BE74-E8B2D128E966}"/>
    <hyperlink ref="F9" location="健康福祉施設名簿!C854" display="軽費老人ホーム（Ａ型）(P43)" xr:uid="{B89CC6B2-151E-4A8A-BD22-72F809D7D388}"/>
    <hyperlink ref="F10" location="健康福祉施設名簿!C858" display="軽費老人ホーム（ケアハウス）(P43)" xr:uid="{BF8D4D21-6116-42C2-9463-CFD4FEC43D45}"/>
    <hyperlink ref="F11" location="健康福祉施設名簿!C883" display="生活支援ハウス（高齢者生活福祉センター）(P43)" xr:uid="{AC8F02EB-3DE6-4423-8F01-CB57A6C8653F}"/>
    <hyperlink ref="F12" location="健康福祉施設名簿!C901" display="老人福祉センター(P44)" xr:uid="{61A69EDD-557A-45D8-A9B1-596BB7D1A2F1}"/>
    <hyperlink ref="E13:F13" location="健康福祉施設名簿!C941" display="地域包括支援センター(P45)" xr:uid="{DC16129B-BB85-469C-A0E8-29E14B3D3CC2}"/>
    <hyperlink ref="E14:F14" location="健康福祉施設名簿!C1015" display="介護老人保健施設(P48)" xr:uid="{AF4D32DB-34E2-4536-BDDB-630349687A64}"/>
    <hyperlink ref="E15:F15" location="健康福祉施設名簿!C1072" display="介護医療院(P50)" xr:uid="{2E898F0F-97A0-424D-9601-949F821F7BA4}"/>
    <hyperlink ref="E16:F16" location="健康福祉施設名簿!C1083" display="へき地保健福祉館(P50)" xr:uid="{C8DFD568-DA6E-4FA2-BA06-E3D376C552FF}"/>
    <hyperlink ref="E17:F17" location="健康福祉施設名簿!C1086" display="地域福祉センター(P50)" xr:uid="{7F7F9642-DF58-4554-B2D5-8A5153C0CA7D}"/>
    <hyperlink ref="H22" location="'（参考）幼稚園名簿'!A2" display="（参考）幼稚園" xr:uid="{686815FE-99CC-4024-9FA1-D313907A1BDD}"/>
    <hyperlink ref="B22:C22" location="健康福祉施設名簿!C615" display="障害者支援施設(P37)" xr:uid="{61B591E4-97B0-4E12-A7AC-AAD201145B4A}"/>
  </hyperlinks>
  <printOptions horizontalCentered="1"/>
  <pageMargins left="0.3" right="0.33" top="0.78740157480314965" bottom="0.59055118110236227" header="0.51181102362204722" footer="0.39370078740157483"/>
  <pageSetup paperSize="9" scale="92" firstPageNumber="4294967295" orientation="landscape" useFirstPageNumber="1" r:id="rId1"/>
  <headerFooter differentFirst="1">
    <oddFooter>&amp;C&amp;K00+000&amp;P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56"/>
  <sheetViews>
    <sheetView showGridLines="0" showZeros="0" view="pageBreakPreview" zoomScaleNormal="100" zoomScaleSheetLayoutView="100" workbookViewId="0">
      <pane xSplit="5" ySplit="4" topLeftCell="F29" activePane="bottomRight" state="frozen"/>
      <selection activeCell="C386" sqref="C386"/>
      <selection pane="topRight" activeCell="C386" sqref="C386"/>
      <selection pane="bottomLeft" activeCell="C386" sqref="C386"/>
      <selection pane="bottomRight" activeCell="D42" sqref="D42"/>
    </sheetView>
  </sheetViews>
  <sheetFormatPr defaultRowHeight="22.5" customHeight="1" x14ac:dyDescent="0.15"/>
  <cols>
    <col min="1" max="1" width="2.7109375" style="5" customWidth="1"/>
    <col min="2" max="2" width="2.5703125" style="42" customWidth="1"/>
    <col min="3" max="3" width="28.85546875" style="3" customWidth="1"/>
    <col min="4" max="17" width="7" style="3" customWidth="1"/>
    <col min="18" max="34" width="7" style="4" customWidth="1"/>
    <col min="35" max="35" width="7" style="5" customWidth="1"/>
    <col min="36" max="36" width="9.140625" style="5" customWidth="1"/>
    <col min="37" max="37" width="9.140625" customWidth="1"/>
    <col min="38" max="16384" width="9.140625" style="5"/>
  </cols>
  <sheetData>
    <row r="1" spans="1:38" ht="22.5" customHeight="1" thickBot="1" x14ac:dyDescent="0.2">
      <c r="A1" s="1" t="s">
        <v>8555</v>
      </c>
      <c r="B1" s="2"/>
    </row>
    <row r="2" spans="1:38" ht="22.5" customHeight="1" x14ac:dyDescent="0.15">
      <c r="A2" s="673" t="s">
        <v>4876</v>
      </c>
      <c r="B2" s="674"/>
      <c r="C2" s="675"/>
      <c r="D2" s="697" t="s">
        <v>4877</v>
      </c>
      <c r="E2" s="698"/>
      <c r="F2" s="705" t="s">
        <v>5356</v>
      </c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7"/>
      <c r="R2" s="703" t="s">
        <v>4878</v>
      </c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4"/>
    </row>
    <row r="3" spans="1:38" ht="22.5" customHeight="1" x14ac:dyDescent="0.15">
      <c r="A3" s="676"/>
      <c r="B3" s="677"/>
      <c r="C3" s="678"/>
      <c r="D3" s="699"/>
      <c r="E3" s="700"/>
      <c r="F3" s="687" t="s">
        <v>5351</v>
      </c>
      <c r="G3" s="685"/>
      <c r="H3" s="700" t="s">
        <v>5352</v>
      </c>
      <c r="I3" s="708"/>
      <c r="J3" s="685" t="s">
        <v>5376</v>
      </c>
      <c r="K3" s="685"/>
      <c r="L3" s="700" t="s">
        <v>5353</v>
      </c>
      <c r="M3" s="708"/>
      <c r="N3" s="700" t="s">
        <v>5354</v>
      </c>
      <c r="O3" s="708"/>
      <c r="P3" s="685" t="s">
        <v>5355</v>
      </c>
      <c r="Q3" s="686"/>
      <c r="R3" s="701" t="s">
        <v>5377</v>
      </c>
      <c r="S3" s="702"/>
      <c r="T3" s="696" t="s">
        <v>4879</v>
      </c>
      <c r="U3" s="696"/>
      <c r="V3" s="702" t="s">
        <v>5380</v>
      </c>
      <c r="W3" s="702"/>
      <c r="X3" s="696" t="s">
        <v>5347</v>
      </c>
      <c r="Y3" s="696"/>
      <c r="Z3" s="696" t="s">
        <v>5348</v>
      </c>
      <c r="AA3" s="696"/>
      <c r="AB3" s="696" t="s">
        <v>5349</v>
      </c>
      <c r="AC3" s="696"/>
      <c r="AD3" s="696" t="s">
        <v>4880</v>
      </c>
      <c r="AE3" s="696"/>
      <c r="AF3" s="702" t="s">
        <v>4881</v>
      </c>
      <c r="AG3" s="702"/>
      <c r="AH3" s="696" t="s">
        <v>5350</v>
      </c>
      <c r="AI3" s="709"/>
    </row>
    <row r="4" spans="1:38" ht="22.5" customHeight="1" thickBot="1" x14ac:dyDescent="0.2">
      <c r="A4" s="679"/>
      <c r="B4" s="680"/>
      <c r="C4" s="681"/>
      <c r="D4" s="6" t="s">
        <v>4882</v>
      </c>
      <c r="E4" s="72" t="s">
        <v>4883</v>
      </c>
      <c r="F4" s="91" t="s">
        <v>4882</v>
      </c>
      <c r="G4" s="9" t="s">
        <v>4883</v>
      </c>
      <c r="H4" s="76" t="s">
        <v>4882</v>
      </c>
      <c r="I4" s="8" t="s">
        <v>4883</v>
      </c>
      <c r="J4" s="68" t="s">
        <v>4882</v>
      </c>
      <c r="K4" s="72" t="s">
        <v>4883</v>
      </c>
      <c r="L4" s="76" t="s">
        <v>4882</v>
      </c>
      <c r="M4" s="8" t="s">
        <v>4883</v>
      </c>
      <c r="N4" s="76" t="s">
        <v>4882</v>
      </c>
      <c r="O4" s="8" t="s">
        <v>4883</v>
      </c>
      <c r="P4" s="9" t="s">
        <v>4882</v>
      </c>
      <c r="Q4" s="92" t="s">
        <v>4883</v>
      </c>
      <c r="R4" s="9" t="s">
        <v>4882</v>
      </c>
      <c r="S4" s="8" t="s">
        <v>4883</v>
      </c>
      <c r="T4" s="9" t="s">
        <v>4882</v>
      </c>
      <c r="U4" s="8" t="s">
        <v>4883</v>
      </c>
      <c r="V4" s="9" t="s">
        <v>4882</v>
      </c>
      <c r="W4" s="8" t="s">
        <v>4883</v>
      </c>
      <c r="X4" s="9" t="s">
        <v>4882</v>
      </c>
      <c r="Y4" s="8" t="s">
        <v>4883</v>
      </c>
      <c r="Z4" s="9" t="s">
        <v>4882</v>
      </c>
      <c r="AA4" s="8" t="s">
        <v>4883</v>
      </c>
      <c r="AB4" s="9" t="s">
        <v>4882</v>
      </c>
      <c r="AC4" s="8" t="s">
        <v>4883</v>
      </c>
      <c r="AD4" s="9" t="s">
        <v>4882</v>
      </c>
      <c r="AE4" s="8" t="s">
        <v>4883</v>
      </c>
      <c r="AF4" s="6" t="s">
        <v>4882</v>
      </c>
      <c r="AG4" s="8" t="s">
        <v>4883</v>
      </c>
      <c r="AH4" s="6" t="s">
        <v>4882</v>
      </c>
      <c r="AI4" s="7" t="s">
        <v>4883</v>
      </c>
    </row>
    <row r="5" spans="1:38" ht="22.5" customHeight="1" x14ac:dyDescent="0.15">
      <c r="A5" s="125" t="s">
        <v>4927</v>
      </c>
      <c r="B5" s="683" t="s">
        <v>5369</v>
      </c>
      <c r="C5" s="684"/>
      <c r="D5" s="148">
        <f>SUM(D6:D19)</f>
        <v>295</v>
      </c>
      <c r="E5" s="149" t="s">
        <v>1958</v>
      </c>
      <c r="F5" s="150">
        <f>SUM(F6:F19)</f>
        <v>84</v>
      </c>
      <c r="G5" s="151" t="s">
        <v>1958</v>
      </c>
      <c r="H5" s="152">
        <f>SUM(H6:H19)</f>
        <v>81</v>
      </c>
      <c r="I5" s="153" t="s">
        <v>1958</v>
      </c>
      <c r="J5" s="152">
        <f>SUM(J6:J19)</f>
        <v>44</v>
      </c>
      <c r="K5" s="153" t="s">
        <v>1958</v>
      </c>
      <c r="L5" s="152">
        <f>SUM(L6:L19)</f>
        <v>19</v>
      </c>
      <c r="M5" s="153" t="s">
        <v>1958</v>
      </c>
      <c r="N5" s="154">
        <f>SUM(N6:N19)</f>
        <v>49</v>
      </c>
      <c r="O5" s="153" t="s">
        <v>1958</v>
      </c>
      <c r="P5" s="152">
        <f>SUM(P6:P19)</f>
        <v>18</v>
      </c>
      <c r="Q5" s="149" t="s">
        <v>1958</v>
      </c>
      <c r="R5" s="155">
        <f>SUM(R6:R19)</f>
        <v>99</v>
      </c>
      <c r="S5" s="153" t="s">
        <v>5386</v>
      </c>
      <c r="T5" s="156">
        <f>SUM(T6:T19)</f>
        <v>189</v>
      </c>
      <c r="U5" s="153" t="s">
        <v>5386</v>
      </c>
      <c r="V5" s="157">
        <f>SUM(V6:V19)</f>
        <v>0</v>
      </c>
      <c r="W5" s="153" t="s">
        <v>5386</v>
      </c>
      <c r="X5" s="156">
        <f>SUM(X6:X19)</f>
        <v>1</v>
      </c>
      <c r="Y5" s="153" t="s">
        <v>5386</v>
      </c>
      <c r="Z5" s="157">
        <f>SUM(Z6:Z19)</f>
        <v>2</v>
      </c>
      <c r="AA5" s="153" t="s">
        <v>5386</v>
      </c>
      <c r="AB5" s="156">
        <f>SUM(AB6:AB19)</f>
        <v>0</v>
      </c>
      <c r="AC5" s="153" t="s">
        <v>5386</v>
      </c>
      <c r="AD5" s="156">
        <f>SUM(AD6:AD19)</f>
        <v>1</v>
      </c>
      <c r="AE5" s="153" t="s">
        <v>5386</v>
      </c>
      <c r="AF5" s="156">
        <f>SUM(AF6:AF19)</f>
        <v>0</v>
      </c>
      <c r="AG5" s="153" t="s">
        <v>5386</v>
      </c>
      <c r="AH5" s="156">
        <f>SUM(AH6:AH19)</f>
        <v>3</v>
      </c>
      <c r="AI5" s="176" t="s">
        <v>5386</v>
      </c>
      <c r="AK5" s="199">
        <f>R5+T5+V5+X5+Z5+AB5+AD5+AF5+AH5</f>
        <v>295</v>
      </c>
      <c r="AL5" s="199" t="e">
        <f>S5+U5+W5+Y5+AA5+AC5+AE5+AG5+AI5</f>
        <v>#VALUE!</v>
      </c>
    </row>
    <row r="6" spans="1:38" s="12" customFormat="1" ht="22.5" customHeight="1" x14ac:dyDescent="0.15">
      <c r="A6" s="59"/>
      <c r="B6" s="60" t="s">
        <v>4904</v>
      </c>
      <c r="C6" s="65" t="s">
        <v>4884</v>
      </c>
      <c r="D6" s="84">
        <f>F6+H6+J6+L6+N6+P6</f>
        <v>183</v>
      </c>
      <c r="E6" s="130">
        <f>G6+I6+K6+M6+O6+Q6</f>
        <v>10890</v>
      </c>
      <c r="F6" s="93">
        <f>COUNTIFS(健康福祉施設名簿!$C$4:$C$1851,$C$6,健康福祉施設名簿!$D$4:$D$1851,"青森地域")</f>
        <v>55</v>
      </c>
      <c r="G6" s="110">
        <f>DSUM(健康福祉施設名簿!$C$4:$P$1851,健康福祉施設名簿!$N$4,Sheet1!B2:C3)</f>
        <v>3435</v>
      </c>
      <c r="H6" s="69">
        <f>COUNTIFS(健康福祉施設名簿!$C$4:$C$1851,$C$6,健康福祉施設名簿!$D$4:$D$1851,"津軽地域")</f>
        <v>46</v>
      </c>
      <c r="I6" s="112">
        <f>DSUM(健康福祉施設名簿!$C$4:$P$1851,健康福祉施設名簿!$N$4,Sheet1!D2:E3)</f>
        <v>2880</v>
      </c>
      <c r="J6" s="69">
        <f>COUNTIFS(健康福祉施設名簿!$C$4:$C$1851,$C$6,健康福祉施設名簿!$D$4:$D$1851,"八戸地域")</f>
        <v>18</v>
      </c>
      <c r="K6" s="110">
        <f>DSUM(健康福祉施設名簿!$C$4:$P$1851,健康福祉施設名簿!$N$4,Sheet1!F2:G3)</f>
        <v>865</v>
      </c>
      <c r="L6" s="69">
        <f>COUNTIFS(健康福祉施設名簿!$C$4:$C$1851,$C$6,健康福祉施設名簿!$D$4:$D$1851,"西北五地域")</f>
        <v>16</v>
      </c>
      <c r="M6" s="110">
        <f>DSUM(健康福祉施設名簿!$C$4:$P$1851,健康福祉施設名簿!$N$4,Sheet1!H2:I3)</f>
        <v>520</v>
      </c>
      <c r="N6" s="69">
        <f>COUNTIFS(健康福祉施設名簿!$C$4:$C$1851,$C$6,健康福祉施設名簿!$D$4:$D$1851,"上十三地域")</f>
        <v>32</v>
      </c>
      <c r="O6" s="110">
        <f>DSUM(健康福祉施設名簿!$C$4:$P$1851,健康福祉施設名簿!$N$4,Sheet1!J2:K3)</f>
        <v>2030</v>
      </c>
      <c r="P6" s="69">
        <f>COUNTIFS(健康福祉施設名簿!$C$4:$C$1851,$C$6,健康福祉施設名簿!$D$4:$D$1851,"下北地域")</f>
        <v>16</v>
      </c>
      <c r="Q6" s="94">
        <f>DSUM(健康福祉施設名簿!$C$4:$P$1851,健康福祉施設名簿!$N$4,Sheet1!L2:M3)</f>
        <v>1160</v>
      </c>
      <c r="R6" s="93">
        <f>COUNTIFS(健康福祉施設名簿!$C$4:$C$1851,$C6,健康福祉施設名簿!$J$4:$J$1851,"公")+COUNTIFS(健康福祉施設名簿!$C$4:$C$1851,$C6,健康福祉施設名簿!$J$4:$J$1851,"独法")</f>
        <v>4</v>
      </c>
      <c r="S6" s="110">
        <f>DSUM(健康福祉施設名簿!$C$4:$P$1851,健康福祉施設名簿!$N$4,Sheet2!B2:C3)+DSUM(健康福祉施設名簿!$C$4:$P$1851,健康福祉施設名簿!$N$4,Sheet2!D2:E3)</f>
        <v>270</v>
      </c>
      <c r="T6" s="11">
        <f>COUNTIFS(健康福祉施設名簿!$C$4:$C$1851,$C6,健康福祉施設名簿!$J$4:$J$1851,"福法")</f>
        <v>173</v>
      </c>
      <c r="U6" s="10">
        <f>DSUM(健康福祉施設名簿!$C$4:$P$1851,健康福祉施設名簿!$N$4,Sheet2!F2:G3)</f>
        <v>10270</v>
      </c>
      <c r="V6" s="69">
        <f>COUNTIFS(健康福祉施設名簿!$C$4:$C$1851,$C6,健康福祉施設名簿!$J$4:$J$1851,"一財")+COUNTIFS(健康福祉施設名簿!$C$4:$C$1851,$C6,健康福祉施設名簿!$J$4:$J$1851,"公財")</f>
        <v>0</v>
      </c>
      <c r="W6" s="10">
        <f>DSUM(健康福祉施設名簿!$C$4:$P$1851,健康福祉施設名簿!$N$4,Sheet2!H2:I3)+DSUM(健康福祉施設名簿!$C$4:$P$1851,健康福祉施設名簿!$N$4,Sheet2!J2:K3)</f>
        <v>0</v>
      </c>
      <c r="X6" s="11">
        <f>COUNTIFS(健康福祉施設名簿!$C$4:$C$1851,$C6,健康福祉施設名簿!$J$4:$J$1851,"宗法")</f>
        <v>1</v>
      </c>
      <c r="Y6" s="10">
        <f>DSUM(健康福祉施設名簿!$C$4:$P$1851,健康福祉施設名簿!$N$4,Sheet2!L2:M3)</f>
        <v>90</v>
      </c>
      <c r="Z6" s="69">
        <f>COUNTIFS(健康福祉施設名簿!$C$4:$C$1851,$C6,健康福祉施設名簿!$J$4:$J$1851,"私立")+COUNTIFS(健康福祉施設名簿!$C$4:$C$1851,$C6,健康福祉施設名簿!$J$4:$J$1851,"個人")</f>
        <v>2</v>
      </c>
      <c r="AA6" s="10">
        <f>DSUM(健康福祉施設名簿!$C$4:$P$1851,健康福祉施設名簿!$N$4,Sheet2!N2:O3)+DSUM(健康福祉施設名簿!$C$4:$P$1851,健康福祉施設名簿!$N$4,Sheet2!P2:Q3)</f>
        <v>90</v>
      </c>
      <c r="AB6" s="11">
        <f>COUNTIFS(健康福祉施設名簿!$C$4:$C$1851,$C6,健康福祉施設名簿!$J$4:$J$1851,"医法")+COUNTIFS(健康福祉施設名簿!$C$4:$C$1851,$C6,健康福祉施設名簿!$J$4:$J$1851,"社医")</f>
        <v>0</v>
      </c>
      <c r="AC6" s="10">
        <f>DSUM(健康福祉施設名簿!$C$4:$P$1851,健康福祉施設名簿!$N$4,Sheet2!R2:S3)+DSUM(健康福祉施設名簿!$C$4:$P$1851,健康福祉施設名簿!$N$4,Sheet2!T2:U3)</f>
        <v>0</v>
      </c>
      <c r="AD6" s="11">
        <f>COUNTIFS(健康福祉施設名簿!$C$4:$C$1851,$C6,健康福祉施設名簿!$J$4:$J$1851,"生協")</f>
        <v>0</v>
      </c>
      <c r="AE6" s="10">
        <f>DSUM(健康福祉施設名簿!$C$4:$P$1851,健康福祉施設名簿!$N$4,Sheet2!V2:W3)</f>
        <v>0</v>
      </c>
      <c r="AF6" s="11">
        <f>COUNTIFS(健康福祉施設名簿!$C$4:$C$1851,$C6,健康福祉施設名簿!$J$4:$J$1851,"一社")+COUNTIFS(健康福祉施設名簿!$C$4:$C$1851,$C6,健康福祉施設名簿!$J$4:$J$1851,"公社")</f>
        <v>0</v>
      </c>
      <c r="AG6" s="10">
        <f>DSUM(健康福祉施設名簿!$C$4:$P$1851,健康福祉施設名簿!$N$4,Sheet2!X2:Y3)+DSUM(健康福祉施設名簿!$C$4:$P$1851,健康福祉施設名簿!$N$4,Sheet2!Z2:AA3)</f>
        <v>0</v>
      </c>
      <c r="AH6" s="11">
        <f>COUNTIFS(健康福祉施設名簿!$C$4:$C$1851,$C6,健康福祉施設名簿!$J$4:$J$1851,"NPO")+COUNTIFS(健康福祉施設名簿!$C$4:$C$1851,$C6,健康福祉施設名簿!$J$4:$J$1851,"学法")+COUNTIFS(健康福祉施設名簿!$C$4:$C$1851,$C6,健康福祉施設名簿!$J$4:$J$1851,"株式")+COUNTIFS(健康福祉施設名簿!$C$4:$C$1851,$C6,健康福祉施設名簿!$J$4:$J$1851,"日赤")+COUNTIFS(健康福祉施設名簿!$C$4:$C$1851,$C6,健康福祉施設名簿!$J$4:$J$1851,"有限")</f>
        <v>3</v>
      </c>
      <c r="AI6" s="177">
        <f>DSUM(健康福祉施設名簿!$C$4:$P$1851,健康福祉施設名簿!$N$4,Sheet2!AB2:AC3)+DSUM(健康福祉施設名簿!$C$4:$P$1851,健康福祉施設名簿!$N$4,Sheet2!AD2:AE3)+DSUM(健康福祉施設名簿!$C$4:$P$1851,健康福祉施設名簿!$N$4,Sheet2!AF2:AG3)+DSUM(健康福祉施設名簿!$C$4:$P$1851,健康福祉施設名簿!$N$4,Sheet2!AH2:AI3)+DSUM(健康福祉施設名簿!$C$4:$P$1851,健康福祉施設名簿!$N$4,Sheet2!AJ2:AK3)</f>
        <v>170</v>
      </c>
      <c r="AK6" s="199">
        <f>R6+T6+V6+X6+Z6+AB6+AD6+AF6+AH6</f>
        <v>183</v>
      </c>
      <c r="AL6" s="199">
        <f>S6+U6+W6+Y6+AA6+AC6+AE6+AG6+AI6</f>
        <v>10890</v>
      </c>
    </row>
    <row r="7" spans="1:38" ht="22.5" customHeight="1" x14ac:dyDescent="0.15">
      <c r="A7" s="59"/>
      <c r="B7" s="61" t="s">
        <v>4905</v>
      </c>
      <c r="C7" s="66" t="s">
        <v>4885</v>
      </c>
      <c r="D7" s="33">
        <f t="shared" ref="D7:D14" si="0">F7+H7+J7+L7+N7+P7</f>
        <v>79</v>
      </c>
      <c r="E7" s="126" t="s">
        <v>1958</v>
      </c>
      <c r="F7" s="93">
        <f>COUNTIFS(健康福祉施設名簿!$C$4:$C$1851,$C$7,健康福祉施設名簿!$D$4:$D$1851,"青森地域")</f>
        <v>18</v>
      </c>
      <c r="G7" s="127" t="s">
        <v>1958</v>
      </c>
      <c r="H7" s="69">
        <f>COUNTIFS(健康福祉施設名簿!$C$4:$C$1851,$C$7,健康福祉施設名簿!$D$4:$D$1851,"津軽地域")</f>
        <v>28</v>
      </c>
      <c r="I7" s="78" t="s">
        <v>1958</v>
      </c>
      <c r="J7" s="69">
        <f>COUNTIFS(健康福祉施設名簿!$C$4:$C$1851,$C$7,健康福祉施設名簿!$D$4:$D$1851,"八戸地域")</f>
        <v>19</v>
      </c>
      <c r="K7" s="78" t="s">
        <v>1958</v>
      </c>
      <c r="L7" s="69">
        <f>COUNTIFS(健康福祉施設名簿!$C$4:$C$1851,$C$7,健康福祉施設名簿!$D$4:$D$1851,"西北五地域")</f>
        <v>1</v>
      </c>
      <c r="M7" s="78" t="s">
        <v>1958</v>
      </c>
      <c r="N7" s="69">
        <f>COUNTIFS(健康福祉施設名簿!$C$4:$C$1851,$C$7,健康福祉施設名簿!$D$4:$D$1851,"上十三地域")</f>
        <v>13</v>
      </c>
      <c r="O7" s="78" t="s">
        <v>1958</v>
      </c>
      <c r="P7" s="69">
        <f>COUNTIFS(健康福祉施設名簿!$C$4:$C$1851,$C$7,健康福祉施設名簿!$D$4:$D$1851,"下北地域")</f>
        <v>0</v>
      </c>
      <c r="Q7" s="95" t="s">
        <v>1958</v>
      </c>
      <c r="R7" s="93">
        <f>COUNTIFS(健康福祉施設名簿!$C$4:$C$1851,$C7,健康福祉施設名簿!$J$4:$J$1851,"公")+COUNTIFS(健康福祉施設名簿!$C$4:$C$1851,$C7,健康福祉施設名簿!$J$4:$J$1851,"独法")</f>
        <v>77</v>
      </c>
      <c r="S7" s="13" t="s">
        <v>5386</v>
      </c>
      <c r="T7" s="14">
        <f>COUNTIFS(健康福祉施設名簿!$C$4:$C$1851,$C7,健康福祉施設名簿!$J$4:$J$1851,"福法")</f>
        <v>2</v>
      </c>
      <c r="U7" s="13" t="s">
        <v>5386</v>
      </c>
      <c r="V7" s="69">
        <f>COUNTIFS(健康福祉施設名簿!$C$4:$C$1851,$C7,健康福祉施設名簿!$J$4:$J$1851,"一財")+COUNTIFS(健康福祉施設名簿!$C$4:$C$1851,$C7,健康福祉施設名簿!$J$4:$J$1851,"公財")</f>
        <v>0</v>
      </c>
      <c r="W7" s="13" t="s">
        <v>7708</v>
      </c>
      <c r="X7" s="14">
        <f>COUNTIFS(健康福祉施設名簿!$C$4:$C$1851,$C7,健康福祉施設名簿!$J$4:$J$1851,"宗法")</f>
        <v>0</v>
      </c>
      <c r="Y7" s="13" t="s">
        <v>7708</v>
      </c>
      <c r="Z7" s="69">
        <f>COUNTIFS(健康福祉施設名簿!$C$4:$C$1851,$C7,健康福祉施設名簿!$J$4:$J$1851,"私立")+COUNTIFS(健康福祉施設名簿!$C$4:$C$1851,$C7,健康福祉施設名簿!$J$4:$J$1851,"個人")</f>
        <v>0</v>
      </c>
      <c r="AA7" s="13" t="s">
        <v>7708</v>
      </c>
      <c r="AB7" s="14">
        <f>COUNTIFS(健康福祉施設名簿!$C$4:$C$1851,$C7,健康福祉施設名簿!$J$4:$J$1851,"医法")+COUNTIFS(健康福祉施設名簿!$C$4:$C$1851,$C7,健康福祉施設名簿!$J$4:$J$1851,"社医")</f>
        <v>0</v>
      </c>
      <c r="AC7" s="13" t="s">
        <v>7708</v>
      </c>
      <c r="AD7" s="14">
        <f>COUNTIFS(健康福祉施設名簿!$C$4:$C$1851,$C7,健康福祉施設名簿!$J$4:$J$1851,"生協")</f>
        <v>0</v>
      </c>
      <c r="AE7" s="13" t="s">
        <v>7708</v>
      </c>
      <c r="AF7" s="14">
        <f>COUNTIFS(健康福祉施設名簿!$C$4:$C$1851,$C7,健康福祉施設名簿!$J$4:$J$1851,"一社")+COUNTIFS(健康福祉施設名簿!$C$4:$C$1851,$C7,健康福祉施設名簿!$J$4:$J$1851,"公社")</f>
        <v>0</v>
      </c>
      <c r="AG7" s="13" t="s">
        <v>7708</v>
      </c>
      <c r="AH7" s="33">
        <f>COUNTIFS(健康福祉施設名簿!$C$4:$C$1851,$C7,健康福祉施設名簿!$J$4:$J$1851,"NPO")+COUNTIFS(健康福祉施設名簿!$C$4:$C$1851,$C7,健康福祉施設名簿!$J$4:$J$1851,"学法")+COUNTIFS(健康福祉施設名簿!$C$4:$C$1851,$C7,健康福祉施設名簿!$J$4:$J$1851,"株式")+COUNTIFS(健康福祉施設名簿!$C$4:$C$1851,$C7,健康福祉施設名簿!$J$4:$J$1851,"日赤")+COUNTIFS(健康福祉施設名簿!$C$4:$C$1851,$C7,健康福祉施設名簿!$J$4:$J$1851,"有限")</f>
        <v>0</v>
      </c>
      <c r="AI7" s="178" t="s">
        <v>7708</v>
      </c>
      <c r="AK7" s="199">
        <f t="shared" ref="AK7:AK38" si="1">R7+T7+V7+X7+Z7+AB7+AD7+AF7+AH7</f>
        <v>79</v>
      </c>
      <c r="AL7" s="199" t="e">
        <f>S7+U7+W7+Y7+AA7+AC7+AE7+AG7+AI7</f>
        <v>#VALUE!</v>
      </c>
    </row>
    <row r="8" spans="1:38" ht="22.5" customHeight="1" x14ac:dyDescent="0.15">
      <c r="A8" s="59"/>
      <c r="B8" s="61" t="s">
        <v>4886</v>
      </c>
      <c r="C8" s="66" t="s">
        <v>4887</v>
      </c>
      <c r="D8" s="77">
        <f t="shared" si="0"/>
        <v>6</v>
      </c>
      <c r="E8" s="117">
        <f t="shared" ref="E8:E17" si="2">G8+I8+K8+M8+O8+Q8</f>
        <v>252</v>
      </c>
      <c r="F8" s="93">
        <f>COUNTIFS(健康福祉施設名簿!$C$4:$C$1851,$C$8,健康福祉施設名簿!$D$4:$D$1851,"青森地域")</f>
        <v>1</v>
      </c>
      <c r="G8" s="10">
        <f>DSUM(健康福祉施設名簿!$C$4:$P$1851,健康福祉施設名簿!$N$4,Sheet1!B4:C5)</f>
        <v>51</v>
      </c>
      <c r="H8" s="69">
        <f>COUNTIFS(健康福祉施設名簿!$C$4:$C$1851,$C$8,健康福祉施設名簿!$D$4:$D$1851,"津軽地域")</f>
        <v>1</v>
      </c>
      <c r="I8" s="10">
        <f>DSUM(健康福祉施設名簿!$C$4:$P$1851,健康福祉施設名簿!$N$4,Sheet1!D4:E5)</f>
        <v>42</v>
      </c>
      <c r="J8" s="69">
        <f>COUNTIFS(健康福祉施設名簿!$C$4:$C$1851,$C$8,健康福祉施設名簿!$D$4:$D$1851,"八戸地域")</f>
        <v>1</v>
      </c>
      <c r="K8" s="10">
        <f>DSUM(健康福祉施設名簿!$C$4:$P$1851,健康福祉施設名簿!$N$4,Sheet1!F4:G5)</f>
        <v>30</v>
      </c>
      <c r="L8" s="69">
        <f>COUNTIFS(健康福祉施設名簿!$C$4:$C$1851,$C$8,健康福祉施設名簿!$D$4:$D$1851,"西北五地域")</f>
        <v>1</v>
      </c>
      <c r="M8" s="10">
        <f>DSUM(健康福祉施設名簿!$C$4:$P$1851,健康福祉施設名簿!$N$4,Sheet1!H4:I5)</f>
        <v>42</v>
      </c>
      <c r="N8" s="69">
        <f>COUNTIFS(健康福祉施設名簿!$C$4:$C$1851,$C$8,健康福祉施設名簿!$D$4:$D$1851,"上十三地域")</f>
        <v>2</v>
      </c>
      <c r="O8" s="79">
        <f>DSUM(健康福祉施設名簿!$C$4:$P$1851,健康福祉施設名簿!$N$4,Sheet1!J4:K5)</f>
        <v>87</v>
      </c>
      <c r="P8" s="69">
        <f>COUNTIFS(健康福祉施設名簿!$C$4:$C$1851,$C$8,健康福祉施設名簿!$D$4:$D$1851,"下北地域")</f>
        <v>0</v>
      </c>
      <c r="Q8" s="96">
        <f>DSUM(健康福祉施設名簿!$C$4:$P$1851,健康福祉施設名簿!$N$4,Sheet1!L4:M5)</f>
        <v>0</v>
      </c>
      <c r="R8" s="93">
        <f>COUNTIFS(健康福祉施設名簿!$C$4:$C$1851,$C8,健康福祉施設名簿!$J$4:$J$1851,"公")+COUNTIFS(健康福祉施設名簿!$C$4:$C$1851,$C8,健康福祉施設名簿!$J$4:$J$1851,"独法")</f>
        <v>0</v>
      </c>
      <c r="S8" s="10">
        <f>DSUM(健康福祉施設名簿!$C$4:$P$1851,健康福祉施設名簿!$N$4,Sheet2!B4:C5)+DSUM(健康福祉施設名簿!$C$4:$P$1851,健康福祉施設名簿!$N$4,Sheet2!D4:E5)</f>
        <v>0</v>
      </c>
      <c r="T8" s="14">
        <f>COUNTIFS(健康福祉施設名簿!$C$4:$C$1851,$C8,健康福祉施設名簿!$J$4:$J$1851,"福法")</f>
        <v>6</v>
      </c>
      <c r="U8" s="15">
        <f>DSUM(健康福祉施設名簿!$C$4:$P$1851,健康福祉施設名簿!$N$4,Sheet2!F4:G5)</f>
        <v>252</v>
      </c>
      <c r="V8" s="69">
        <f>COUNTIFS(健康福祉施設名簿!$C$4:$C$1851,$C8,健康福祉施設名簿!$J$4:$J$1851,"一財")+COUNTIFS(健康福祉施設名簿!$C$4:$C$1851,$C8,健康福祉施設名簿!$J$4:$J$1851,"公財")</f>
        <v>0</v>
      </c>
      <c r="W8" s="10">
        <f>DSUM(健康福祉施設名簿!$C$4:$P$1851,健康福祉施設名簿!$N$4,Sheet2!H4:I5)+DSUM(健康福祉施設名簿!$C$4:$P$1851,健康福祉施設名簿!$N$4,Sheet2!J4:K5)</f>
        <v>0</v>
      </c>
      <c r="X8" s="14">
        <f>COUNTIFS(健康福祉施設名簿!$C$4:$C$1851,$C8,健康福祉施設名簿!$J$4:$J$1851,"宗法")</f>
        <v>0</v>
      </c>
      <c r="Y8" s="15">
        <f>DSUM(健康福祉施設名簿!$C$4:$P$1851,健康福祉施設名簿!$N$4,Sheet2!L4:M5)</f>
        <v>0</v>
      </c>
      <c r="Z8" s="69">
        <f>COUNTIFS(健康福祉施設名簿!$C$4:$C$1851,$C8,健康福祉施設名簿!$J$4:$J$1851,"私立")+COUNTIFS(健康福祉施設名簿!$C$4:$C$1851,$C8,健康福祉施設名簿!$J$4:$J$1851,"個人")</f>
        <v>0</v>
      </c>
      <c r="AA8" s="10">
        <f>DSUM(健康福祉施設名簿!$C$4:$P$1851,健康福祉施設名簿!$N$4,Sheet2!N4:O5)+DSUM(健康福祉施設名簿!$C$4:$P$1851,健康福祉施設名簿!$N$4,Sheet2!P4:Q5)</f>
        <v>0</v>
      </c>
      <c r="AB8" s="14">
        <f>COUNTIFS(健康福祉施設名簿!$C$4:$C$1851,$C8,健康福祉施設名簿!$J$4:$J$1851,"医法")+COUNTIFS(健康福祉施設名簿!$C$4:$C$1851,$C8,健康福祉施設名簿!$J$4:$J$1851,"社医")</f>
        <v>0</v>
      </c>
      <c r="AC8" s="10">
        <f>DSUM(健康福祉施設名簿!$C$4:$P$1851,健康福祉施設名簿!$N$4,Sheet2!R4:S5)+DSUM(健康福祉施設名簿!$C$4:$P$1851,健康福祉施設名簿!$N$4,Sheet2!T4:U5)</f>
        <v>0</v>
      </c>
      <c r="AD8" s="14">
        <f>COUNTIFS(健康福祉施設名簿!$C$4:$C$1851,$C8,健康福祉施設名簿!$J$4:$J$1851,"生協")</f>
        <v>0</v>
      </c>
      <c r="AE8" s="15">
        <f>DSUM(健康福祉施設名簿!$C$4:$P$1851,健康福祉施設名簿!$N$4,Sheet2!V4:W5)</f>
        <v>0</v>
      </c>
      <c r="AF8" s="14">
        <f>COUNTIFS(健康福祉施設名簿!$C$4:$C$1851,$C8,健康福祉施設名簿!$J$4:$J$1851,"一社")+COUNTIFS(健康福祉施設名簿!$C$4:$C$1851,$C8,健康福祉施設名簿!$J$4:$J$1851,"公社")</f>
        <v>0</v>
      </c>
      <c r="AG8" s="10">
        <f>DSUM(健康福祉施設名簿!$C$4:$P$1851,健康福祉施設名簿!$N$4,Sheet2!X4:Y5)+DSUM(健康福祉施設名簿!$C$4:$P$1851,健康福祉施設名簿!$N$4,Sheet2!Z4:AA5)</f>
        <v>0</v>
      </c>
      <c r="AH8" s="77">
        <f>COUNTIFS(健康福祉施設名簿!$C$4:$C$1851,$C8,健康福祉施設名簿!$J$4:$J$1851,"NPO")+COUNTIFS(健康福祉施設名簿!$C$4:$C$1851,$C8,健康福祉施設名簿!$J$4:$J$1851,"学法")+COUNTIFS(健康福祉施設名簿!$C$4:$C$1851,$C8,健康福祉施設名簿!$J$4:$J$1851,"株式")+COUNTIFS(健康福祉施設名簿!$C$4:$C$1851,$C8,健康福祉施設名簿!$J$4:$J$1851,"日赤")+COUNTIFS(健康福祉施設名簿!$C$4:$C$1851,$C8,健康福祉施設名簿!$J$4:$J$1851,"有限")</f>
        <v>0</v>
      </c>
      <c r="AI8" s="179">
        <f>DSUM(健康福祉施設名簿!$C$4:$P$1851,健康福祉施設名簿!$N$4,Sheet2!AB4:AC5)+DSUM(健康福祉施設名簿!$C$4:$P$1851,健康福祉施設名簿!$N$4,Sheet2!AD4:AE5)+DSUM(健康福祉施設名簿!$C$4:$P$1851,健康福祉施設名簿!$N$4,Sheet2!AF4:AG5)+DSUM(健康福祉施設名簿!$C$4:$P$1851,健康福祉施設名簿!$N$4,Sheet2!AH4:AI5)+DSUM(健康福祉施設名簿!$C$4:$P$1851,健康福祉施設名簿!$N$4,Sheet2!AJ4:AK5)</f>
        <v>0</v>
      </c>
      <c r="AK8" s="199">
        <f t="shared" si="1"/>
        <v>6</v>
      </c>
      <c r="AL8" s="199">
        <f t="shared" ref="AL8:AL37" si="3">S8+U8+W8+Y8+AA8+AC8+AE8+AG8+AI8</f>
        <v>252</v>
      </c>
    </row>
    <row r="9" spans="1:38" ht="22.5" customHeight="1" x14ac:dyDescent="0.15">
      <c r="A9" s="59"/>
      <c r="B9" s="61" t="s">
        <v>4888</v>
      </c>
      <c r="C9" s="66" t="s">
        <v>4889</v>
      </c>
      <c r="D9" s="123">
        <f t="shared" si="0"/>
        <v>8</v>
      </c>
      <c r="E9" s="117">
        <f t="shared" si="2"/>
        <v>176</v>
      </c>
      <c r="F9" s="93">
        <f>COUNTIFS(健康福祉施設名簿!$C$4:$C$1851,$C$9,健康福祉施設名簿!$D$4:$D$1851,"青森地域")</f>
        <v>2</v>
      </c>
      <c r="G9" s="79">
        <f>DSUM(健康福祉施設名簿!$C$4:$P$1851,健康福祉施設名簿!$N$4,Sheet1!B6:C7)</f>
        <v>16</v>
      </c>
      <c r="H9" s="69">
        <f>COUNTIFS(健康福祉施設名簿!$C$4:$C$1851,$C$9,健康福祉施設名簿!$D$4:$D$1851,"津軽地域")</f>
        <v>2</v>
      </c>
      <c r="I9" s="79">
        <f>DSUM(健康福祉施設名簿!$C$4:$P$1851,健康福祉施設名簿!$N$4,Sheet1!D6:E7)</f>
        <v>20</v>
      </c>
      <c r="J9" s="69">
        <f>COUNTIFS(健康福祉施設名簿!$C$4:$C$1851,$C$9,健康福祉施設名簿!$D$4:$D$1851,"八戸地域")</f>
        <v>1</v>
      </c>
      <c r="K9" s="10">
        <f>DSUM(健康福祉施設名簿!$C$4:$P$1851,健康福祉施設名簿!$N$4,Sheet1!F6:G7)</f>
        <v>40</v>
      </c>
      <c r="L9" s="69">
        <f>COUNTIFS(健康福祉施設名簿!$C$4:$C$1851,$C$9,健康福祉施設名簿!$D$4:$D$1851,"西北五地域")</f>
        <v>1</v>
      </c>
      <c r="M9" s="79">
        <f>DSUM(健康福祉施設名簿!$C$4:$P$1851,健康福祉施設名簿!$N$4,Sheet1!H6:I7)</f>
        <v>30</v>
      </c>
      <c r="N9" s="69">
        <f>COUNTIFS(健康福祉施設名簿!$C$4:$C$1851,$C$9,健康福祉施設名簿!$D$4:$D$1851,"上十三地域")</f>
        <v>1</v>
      </c>
      <c r="O9" s="10">
        <f>DSUM(健康福祉施設名簿!$C$4:$P$1851,健康福祉施設名簿!$N$4,Sheet1!J6:K7)</f>
        <v>40</v>
      </c>
      <c r="P9" s="69">
        <f>COUNTIFS(健康福祉施設名簿!$C$4:$C$1851,$C$9,健康福祉施設名簿!$D$4:$D$1851,"下北地域")</f>
        <v>1</v>
      </c>
      <c r="Q9" s="96">
        <f>DSUM(健康福祉施設名簿!$C$4:$P$1851,健康福祉施設名簿!$N$4,Sheet1!L6:M7)</f>
        <v>30</v>
      </c>
      <c r="R9" s="93">
        <f>COUNTIFS(健康福祉施設名簿!$C$4:$C$1851,$C9,健康福祉施設名簿!$J$4:$J$1851,"公")+COUNTIFS(健康福祉施設名簿!$C$4:$C$1851,$C9,健康福祉施設名簿!$J$4:$J$1851,"独法")</f>
        <v>6</v>
      </c>
      <c r="S9" s="15">
        <f>DSUM(健康福祉施設名簿!$C$4:$P$1851,健康福祉施設名簿!$N$4,Sheet2!B6:C7)+DSUM(健康福祉施設名簿!$C$4:$P$1851,健康福祉施設名簿!$N$4,Sheet2!D6:E7)</f>
        <v>126</v>
      </c>
      <c r="T9" s="14">
        <f>COUNTIFS(健康福祉施設名簿!$C$4:$C$1851,$C9,健康福祉施設名簿!$J$4:$J$1851,"福法")</f>
        <v>2</v>
      </c>
      <c r="U9" s="15">
        <f>DSUM(健康福祉施設名簿!$C$4:$P$1851,健康福祉施設名簿!$N$4,Sheet2!F6:G7)</f>
        <v>50</v>
      </c>
      <c r="V9" s="69">
        <f>COUNTIFS(健康福祉施設名簿!$C$4:$C$1851,$C9,健康福祉施設名簿!$J$4:$J$1851,"一財")+COUNTIFS(健康福祉施設名簿!$C$4:$C$1851,$C9,健康福祉施設名簿!$J$4:$J$1851,"公財")</f>
        <v>0</v>
      </c>
      <c r="W9" s="10">
        <f>DSUM(健康福祉施設名簿!$C$4:$P$1851,健康福祉施設名簿!$N$4,Sheet2!H6:I7)+DSUM(健康福祉施設名簿!$C$4:$P$1851,健康福祉施設名簿!$N$4,Sheet2!J6:K7)</f>
        <v>0</v>
      </c>
      <c r="X9" s="14">
        <f>COUNTIFS(健康福祉施設名簿!$C$4:$C$1851,$C9,健康福祉施設名簿!$J$4:$J$1851,"宗法")</f>
        <v>0</v>
      </c>
      <c r="Y9" s="15">
        <f>DSUM(健康福祉施設名簿!$C$4:$P$1851,健康福祉施設名簿!$N$4,Sheet2!L6:M7)</f>
        <v>0</v>
      </c>
      <c r="Z9" s="69">
        <f>COUNTIFS(健康福祉施設名簿!$C$4:$C$1851,$C9,健康福祉施設名簿!$J$4:$J$1851,"私立")+COUNTIFS(健康福祉施設名簿!$C$4:$C$1851,$C9,健康福祉施設名簿!$J$4:$J$1851,"個人")</f>
        <v>0</v>
      </c>
      <c r="AA9" s="10">
        <f>DSUM(健康福祉施設名簿!$C$4:$P$1851,健康福祉施設名簿!$N$4,Sheet2!N6:O7)+DSUM(健康福祉施設名簿!$C$4:$P$1851,健康福祉施設名簿!$N$4,Sheet2!P6:Q7)</f>
        <v>0</v>
      </c>
      <c r="AB9" s="14">
        <f>COUNTIFS(健康福祉施設名簿!$C$4:$C$1851,$C9,健康福祉施設名簿!$J$4:$J$1851,"医法")+COUNTIFS(健康福祉施設名簿!$C$4:$C$1851,$C9,健康福祉施設名簿!$J$4:$J$1851,"社医")</f>
        <v>0</v>
      </c>
      <c r="AC9" s="10">
        <f>DSUM(健康福祉施設名簿!$C$4:$P$1851,健康福祉施設名簿!$N$4,Sheet2!R6:S7)+DSUM(健康福祉施設名簿!$C$4:$P$1851,健康福祉施設名簿!$N$4,Sheet2!T6:U7)</f>
        <v>0</v>
      </c>
      <c r="AD9" s="14">
        <f>COUNTIFS(健康福祉施設名簿!$C$4:$C$1851,$C9,健康福祉施設名簿!$J$4:$J$1851,"生協")</f>
        <v>0</v>
      </c>
      <c r="AE9" s="15">
        <f>DSUM(健康福祉施設名簿!$C$4:$P$1851,健康福祉施設名簿!$N$4,Sheet2!V6:W7)</f>
        <v>0</v>
      </c>
      <c r="AF9" s="14">
        <f>COUNTIFS(健康福祉施設名簿!$C$4:$C$1851,$C9,健康福祉施設名簿!$J$4:$J$1851,"一社")+COUNTIFS(健康福祉施設名簿!$C$4:$C$1851,$C9,健康福祉施設名簿!$J$4:$J$1851,"公社")</f>
        <v>0</v>
      </c>
      <c r="AG9" s="10">
        <f>DSUM(健康福祉施設名簿!$C$4:$P$1851,健康福祉施設名簿!$N$4,Sheet2!X6:Y7)+DSUM(健康福祉施設名簿!$C$4:$P$1851,健康福祉施設名簿!$N$4,Sheet2!Z6:AA7)</f>
        <v>0</v>
      </c>
      <c r="AH9" s="77">
        <f>COUNTIFS(健康福祉施設名簿!$C$4:$C$1851,$C9,健康福祉施設名簿!$J$4:$J$1851,"NPO")+COUNTIFS(健康福祉施設名簿!$C$4:$C$1851,$C9,健康福祉施設名簿!$J$4:$J$1851,"学法")+COUNTIFS(健康福祉施設名簿!$C$4:$C$1851,$C9,健康福祉施設名簿!$J$4:$J$1851,"株式")+COUNTIFS(健康福祉施設名簿!$C$4:$C$1851,$C9,健康福祉施設名簿!$J$4:$J$1851,"日赤")+COUNTIFS(健康福祉施設名簿!$C$4:$C$1851,$C9,健康福祉施設名簿!$J$4:$J$1851,"有限")</f>
        <v>0</v>
      </c>
      <c r="AI9" s="180">
        <f>DSUM(健康福祉施設名簿!$C$4:$P$1851,健康福祉施設名簿!$N$4,Sheet2!AB6:AC7)+DSUM(健康福祉施設名簿!$C$4:$P$1851,健康福祉施設名簿!$N$4,Sheet2!AD6:AE7)+DSUM(健康福祉施設名簿!$C$4:$P$1851,健康福祉施設名簿!$N$4,Sheet2!AF6:AG7)+DSUM(健康福祉施設名簿!$C$4:$P$1851,健康福祉施設名簿!$N$4,Sheet2!AH6:AI7)+DSUM(健康福祉施設名簿!$C$4:$P$1851,健康福祉施設名簿!$N$4,Sheet2!AJ6:AK7)</f>
        <v>0</v>
      </c>
      <c r="AK9" s="199">
        <f t="shared" si="1"/>
        <v>8</v>
      </c>
      <c r="AL9" s="199">
        <f t="shared" si="3"/>
        <v>176</v>
      </c>
    </row>
    <row r="10" spans="1:38" ht="22.5" customHeight="1" x14ac:dyDescent="0.15">
      <c r="A10" s="59"/>
      <c r="B10" s="61" t="s">
        <v>4890</v>
      </c>
      <c r="C10" s="66" t="s">
        <v>4891</v>
      </c>
      <c r="D10" s="33">
        <f t="shared" si="0"/>
        <v>1</v>
      </c>
      <c r="E10" s="117">
        <f t="shared" si="2"/>
        <v>50</v>
      </c>
      <c r="F10" s="93">
        <f>COUNTIFS(健康福祉施設名簿!$C$4:$C$1851,$C$10,健康福祉施設名簿!$D$4:$D$1851,"青森地域")</f>
        <v>1</v>
      </c>
      <c r="G10" s="79">
        <f>DSUM(健康福祉施設名簿!$C$4:$P$1851,健康福祉施設名簿!$N$4,Sheet1!B8:C9)</f>
        <v>50</v>
      </c>
      <c r="H10" s="69">
        <f>COUNTIFS(健康福祉施設名簿!$C$4:$C$1851,$C$10,健康福祉施設名簿!$D$4:$D$1851,"津軽地域")</f>
        <v>0</v>
      </c>
      <c r="I10" s="79">
        <f>DSUM(健康福祉施設名簿!$C$4:$P$1851,健康福祉施設名簿!$N$4,Sheet1!D8:E9)</f>
        <v>0</v>
      </c>
      <c r="J10" s="69">
        <f>COUNTIFS(健康福祉施設名簿!$C$4:$C$1851,$C$10,健康福祉施設名簿!$D$4:$D$1851,"八戸地域")</f>
        <v>0</v>
      </c>
      <c r="K10" s="79">
        <f>DSUM(健康福祉施設名簿!$C$4:$P$1851,健康福祉施設名簿!$N$4,Sheet1!F8:G9)</f>
        <v>0</v>
      </c>
      <c r="L10" s="69">
        <f>COUNTIFS(健康福祉施設名簿!$C$4:$C$1851,$C$10,健康福祉施設名簿!$D$4:$D$1851,"西北五地域")</f>
        <v>0</v>
      </c>
      <c r="M10" s="79">
        <f>DSUM(健康福祉施設名簿!$C$4:$P$1851,健康福祉施設名簿!$N$4,Sheet1!H8:I9)</f>
        <v>0</v>
      </c>
      <c r="N10" s="69">
        <f>COUNTIFS(健康福祉施設名簿!$C$4:$C$1851,$C$10,健康福祉施設名簿!$D$4:$D$1851,"上十三地域")</f>
        <v>0</v>
      </c>
      <c r="O10" s="79">
        <f>DSUM(健康福祉施設名簿!$C$4:$P$1851,健康福祉施設名簿!$N$4,Sheet1!J8:K9)</f>
        <v>0</v>
      </c>
      <c r="P10" s="69">
        <f>COUNTIFS(健康福祉施設名簿!$C$4:$C$1851,$C$10,健康福祉施設名簿!$D$4:$D$1851,"下北地域")</f>
        <v>0</v>
      </c>
      <c r="Q10" s="96">
        <f>DSUM(健康福祉施設名簿!$C$4:$P$1851,健康福祉施設名簿!$N$4,Sheet1!L8:M9)</f>
        <v>0</v>
      </c>
      <c r="R10" s="93">
        <f>COUNTIFS(健康福祉施設名簿!$C$4:$C$1851,$C10,健康福祉施設名簿!$J$4:$J$1851,"公")+COUNTIFS(健康福祉施設名簿!$C$4:$C$1851,$C10,健康福祉施設名簿!$J$4:$J$1851,"独法")</f>
        <v>1</v>
      </c>
      <c r="S10" s="15">
        <f>DSUM(健康福祉施設名簿!$C$4:$P$1851,健康福祉施設名簿!$N$4,Sheet2!B8:C9)+DSUM(健康福祉施設名簿!$C$4:$P$1851,健康福祉施設名簿!$N$4,Sheet2!D8:E9)</f>
        <v>50</v>
      </c>
      <c r="T10" s="14">
        <f>COUNTIFS(健康福祉施設名簿!$C$4:$C$1851,$C10,健康福祉施設名簿!$J$4:$J$1851,"福法")</f>
        <v>0</v>
      </c>
      <c r="U10" s="15">
        <f>DSUM(健康福祉施設名簿!$C$4:$P$1851,健康福祉施設名簿!$N$4,Sheet2!F8:G9)</f>
        <v>0</v>
      </c>
      <c r="V10" s="69">
        <f>COUNTIFS(健康福祉施設名簿!$C$4:$C$1851,$C10,健康福祉施設名簿!$J$4:$J$1851,"一財")+COUNTIFS(健康福祉施設名簿!$C$4:$C$1851,$C10,健康福祉施設名簿!$J$4:$J$1851,"公財")</f>
        <v>0</v>
      </c>
      <c r="W10" s="10">
        <f>DSUM(健康福祉施設名簿!$C$4:$P$1851,健康福祉施設名簿!$N$4,Sheet2!H8:I9)+DSUM(健康福祉施設名簿!$C$4:$P$1851,健康福祉施設名簿!$N$4,Sheet2!J8:K9)</f>
        <v>0</v>
      </c>
      <c r="X10" s="14">
        <f>COUNTIFS(健康福祉施設名簿!$C$4:$C$1851,$C10,健康福祉施設名簿!$J$4:$J$1851,"宗法")</f>
        <v>0</v>
      </c>
      <c r="Y10" s="15">
        <f>DSUM(健康福祉施設名簿!$C$4:$P$1851,健康福祉施設名簿!$N$4,Sheet2!L8:M9)</f>
        <v>0</v>
      </c>
      <c r="Z10" s="69">
        <f>COUNTIFS(健康福祉施設名簿!$C$4:$C$1851,$C10,健康福祉施設名簿!$J$4:$J$1851,"私立")+COUNTIFS(健康福祉施設名簿!$C$4:$C$1851,$C10,健康福祉施設名簿!$J$4:$J$1851,"個人")</f>
        <v>0</v>
      </c>
      <c r="AA10" s="10">
        <f>DSUM(健康福祉施設名簿!$C$4:$P$1851,健康福祉施設名簿!$N$4,Sheet2!N8:O9)+DSUM(健康福祉施設名簿!$C$4:$P$1851,健康福祉施設名簿!$N$4,Sheet2!P8:Q9)</f>
        <v>0</v>
      </c>
      <c r="AB10" s="14">
        <f>COUNTIFS(健康福祉施設名簿!$C$4:$C$1851,$C10,健康福祉施設名簿!$J$4:$J$1851,"医法")+COUNTIFS(健康福祉施設名簿!$C$4:$C$1851,$C10,健康福祉施設名簿!$J$4:$J$1851,"社医")</f>
        <v>0</v>
      </c>
      <c r="AC10" s="10">
        <f>DSUM(健康福祉施設名簿!$C$4:$P$1851,健康福祉施設名簿!$N$4,Sheet2!R8:S9)+DSUM(健康福祉施設名簿!$C$4:$P$1851,健康福祉施設名簿!$N$4,Sheet2!T8:U9)</f>
        <v>0</v>
      </c>
      <c r="AD10" s="14">
        <f>COUNTIFS(健康福祉施設名簿!$C$4:$C$1851,$C10,健康福祉施設名簿!$J$4:$J$1851,"生協")</f>
        <v>0</v>
      </c>
      <c r="AE10" s="15">
        <f>DSUM(健康福祉施設名簿!$C$4:$P$1851,健康福祉施設名簿!$N$4,Sheet2!V8:W9)</f>
        <v>0</v>
      </c>
      <c r="AF10" s="14">
        <f>COUNTIFS(健康福祉施設名簿!$C$4:$C$1851,$C10,健康福祉施設名簿!$J$4:$J$1851,"一社")+COUNTIFS(健康福祉施設名簿!$C$4:$C$1851,$C10,健康福祉施設名簿!$J$4:$J$1851,"公社")</f>
        <v>0</v>
      </c>
      <c r="AG10" s="10">
        <f>DSUM(健康福祉施設名簿!$C$4:$P$1851,健康福祉施設名簿!$N$4,Sheet2!X8:Y9)+DSUM(健康福祉施設名簿!$C$4:$P$1851,健康福祉施設名簿!$N$4,Sheet2!Z8:AA9)</f>
        <v>0</v>
      </c>
      <c r="AH10" s="77">
        <f>COUNTIFS(健康福祉施設名簿!$C$4:$C$1851,$C10,健康福祉施設名簿!$J$4:$J$1851,"NPO")+COUNTIFS(健康福祉施設名簿!$C$4:$C$1851,$C10,健康福祉施設名簿!$J$4:$J$1851,"学法")+COUNTIFS(健康福祉施設名簿!$C$4:$C$1851,$C10,健康福祉施設名簿!$J$4:$J$1851,"株式")+COUNTIFS(健康福祉施設名簿!$C$4:$C$1851,$C10,健康福祉施設名簿!$J$4:$J$1851,"日赤")+COUNTIFS(健康福祉施設名簿!$C$4:$C$1851,$C10,健康福祉施設名簿!$J$4:$J$1851,"有限")</f>
        <v>0</v>
      </c>
      <c r="AI10" s="179">
        <f>DSUM(健康福祉施設名簿!$C$4:$P$1851,健康福祉施設名簿!$N$4,Sheet2!AB8:AC9)+DSUM(健康福祉施設名簿!$C$4:$P$1851,健康福祉施設名簿!$N$4,Sheet2!AD8:AE9)+DSUM(健康福祉施設名簿!$C$4:$P$1851,健康福祉施設名簿!$N$4,Sheet2!AF8:AG9)+DSUM(健康福祉施設名簿!$C$4:$P$1851,健康福祉施設名簿!$N$4,Sheet2!AH8:AI9)+DSUM(健康福祉施設名簿!$C$4:$P$1851,健康福祉施設名簿!$N$4,Sheet2!AJ8:AK9)</f>
        <v>0</v>
      </c>
      <c r="AK10" s="199">
        <f t="shared" si="1"/>
        <v>1</v>
      </c>
      <c r="AL10" s="199">
        <f t="shared" si="3"/>
        <v>50</v>
      </c>
    </row>
    <row r="11" spans="1:38" ht="22.5" customHeight="1" x14ac:dyDescent="0.15">
      <c r="A11" s="59"/>
      <c r="B11" s="61" t="s">
        <v>4906</v>
      </c>
      <c r="C11" s="66" t="s">
        <v>4892</v>
      </c>
      <c r="D11" s="33">
        <f t="shared" si="0"/>
        <v>2</v>
      </c>
      <c r="E11" s="117">
        <f t="shared" si="2"/>
        <v>36</v>
      </c>
      <c r="F11" s="93">
        <f>COUNTIFS(健康福祉施設名簿!$C$4:$C$1851,$C$11,健康福祉施設名簿!$D$4:$D$1851,"青森地域")</f>
        <v>1</v>
      </c>
      <c r="G11" s="79">
        <f>DSUM(健康福祉施設名簿!$C$4:$P$1851,健康福祉施設名簿!$N$4,Sheet1!B10:C11)</f>
        <v>20</v>
      </c>
      <c r="H11" s="69">
        <f>COUNTIFS(健康福祉施設名簿!$C$4:$C$1851,$C$11,健康福祉施設名簿!$D$4:$D$1851,"津軽地域")</f>
        <v>0</v>
      </c>
      <c r="I11" s="79">
        <f>DSUM(健康福祉施設名簿!$C$4:$P$1851,健康福祉施設名簿!$N$4,Sheet1!D10:E11)</f>
        <v>0</v>
      </c>
      <c r="J11" s="69">
        <f>COUNTIFS(健康福祉施設名簿!$C$4:$C$1851,$C$11,健康福祉施設名簿!$D$4:$D$1851,"八戸地域")</f>
        <v>1</v>
      </c>
      <c r="K11" s="79">
        <f>DSUM(健康福祉施設名簿!$C$4:$P$1851,健康福祉施設名簿!$N$4,Sheet1!F10:G11)</f>
        <v>16</v>
      </c>
      <c r="L11" s="69">
        <f>COUNTIFS(健康福祉施設名簿!$C$4:$C$1851,$C$11,健康福祉施設名簿!$D$4:$D$1851,"西北五地域")</f>
        <v>0</v>
      </c>
      <c r="M11" s="79">
        <f>DSUM(健康福祉施設名簿!$C$4:$P$1851,健康福祉施設名簿!$N$4,Sheet1!H10:I11)</f>
        <v>0</v>
      </c>
      <c r="N11" s="69">
        <f>COUNTIFS(健康福祉施設名簿!$C$4:$C$1851,$C$11,健康福祉施設名簿!$D$4:$D$1851,"上十三地域")</f>
        <v>0</v>
      </c>
      <c r="O11" s="79">
        <f>DSUM(健康福祉施設名簿!$C$4:$P$1851,健康福祉施設名簿!$N$4,Sheet1!J10:K11)</f>
        <v>0</v>
      </c>
      <c r="P11" s="69">
        <f>COUNTIFS(健康福祉施設名簿!$C$4:$C$1851,$C$11,健康福祉施設名簿!$D$4:$D$1851,"下北地域")</f>
        <v>0</v>
      </c>
      <c r="Q11" s="96">
        <f>DSUM(健康福祉施設名簿!$C$4:$P$1851,健康福祉施設名簿!$N$4,Sheet1!L10:M11)</f>
        <v>0</v>
      </c>
      <c r="R11" s="93">
        <f>COUNTIFS(健康福祉施設名簿!$C$4:$C$1851,$C11,健康福祉施設名簿!$J$4:$J$1851,"公")+COUNTIFS(健康福祉施設名簿!$C$4:$C$1851,$C11,健康福祉施設名簿!$J$4:$J$1851,"独法")</f>
        <v>1</v>
      </c>
      <c r="S11" s="15">
        <f>DSUM(健康福祉施設名簿!$C$4:$P$1851,健康福祉施設名簿!$N$4,Sheet2!B10:C11)+DSUM(健康福祉施設名簿!$C$4:$P$1851,健康福祉施設名簿!$N$4,Sheet2!D10:E11)</f>
        <v>20</v>
      </c>
      <c r="T11" s="14">
        <f>COUNTIFS(健康福祉施設名簿!$C$4:$C$1851,$C11,健康福祉施設名簿!$J$4:$J$1851,"福法")</f>
        <v>1</v>
      </c>
      <c r="U11" s="15">
        <f>DSUM(健康福祉施設名簿!$C$4:$P$1851,健康福祉施設名簿!$N$4,Sheet2!F10:G11)</f>
        <v>16</v>
      </c>
      <c r="V11" s="69">
        <f>COUNTIFS(健康福祉施設名簿!$C$4:$C$1851,$C11,健康福祉施設名簿!$J$4:$J$1851,"一財")+COUNTIFS(健康福祉施設名簿!$C$4:$C$1851,$C11,健康福祉施設名簿!$J$4:$J$1851,"公財")</f>
        <v>0</v>
      </c>
      <c r="W11" s="10">
        <f>DSUM(健康福祉施設名簿!$C$4:$P$1851,健康福祉施設名簿!$N$4,Sheet2!H10:I11)+DSUM(健康福祉施設名簿!$C$4:$P$1851,健康福祉施設名簿!$N$4,Sheet2!J10:K11)</f>
        <v>0</v>
      </c>
      <c r="X11" s="14">
        <f>COUNTIFS(健康福祉施設名簿!$C$4:$C$1851,$C11,健康福祉施設名簿!$J$4:$J$1851,"宗法")</f>
        <v>0</v>
      </c>
      <c r="Y11" s="15">
        <f>DSUM(健康福祉施設名簿!$C$4:$P$1851,健康福祉施設名簿!$N$4,Sheet2!L10:M11)</f>
        <v>0</v>
      </c>
      <c r="Z11" s="69">
        <f>COUNTIFS(健康福祉施設名簿!$C$4:$C$1851,$C11,健康福祉施設名簿!$J$4:$J$1851,"私立")+COUNTIFS(健康福祉施設名簿!$C$4:$C$1851,$C11,健康福祉施設名簿!$J$4:$J$1851,"個人")</f>
        <v>0</v>
      </c>
      <c r="AA11" s="10">
        <f>DSUM(健康福祉施設名簿!$C$4:$P$1851,健康福祉施設名簿!$N$4,Sheet2!N10:O11)+DSUM(健康福祉施設名簿!$C$4:$P$1851,健康福祉施設名簿!$N$4,Sheet2!P10:Q11)</f>
        <v>0</v>
      </c>
      <c r="AB11" s="14">
        <f>COUNTIFS(健康福祉施設名簿!$C$4:$C$1851,$C11,健康福祉施設名簿!$J$4:$J$1851,"医法")+COUNTIFS(健康福祉施設名簿!$C$4:$C$1851,$C11,健康福祉施設名簿!$J$4:$J$1851,"社医")</f>
        <v>0</v>
      </c>
      <c r="AC11" s="10">
        <f>DSUM(健康福祉施設名簿!$C$4:$P$1851,健康福祉施設名簿!$N$4,Sheet2!R10:S11)+DSUM(健康福祉施設名簿!$C$4:$P$1851,健康福祉施設名簿!$N$4,Sheet2!T10:U11)</f>
        <v>0</v>
      </c>
      <c r="AD11" s="14">
        <f>COUNTIFS(健康福祉施設名簿!$C$4:$C$1851,$C11,健康福祉施設名簿!$J$4:$J$1851,"生協")</f>
        <v>0</v>
      </c>
      <c r="AE11" s="15">
        <f>DSUM(健康福祉施設名簿!$C$4:$P$1851,健康福祉施設名簿!$N$4,Sheet2!V10:W11)</f>
        <v>0</v>
      </c>
      <c r="AF11" s="14">
        <f>COUNTIFS(健康福祉施設名簿!$C$4:$C$1851,$C11,健康福祉施設名簿!$J$4:$J$1851,"一社")+COUNTIFS(健康福祉施設名簿!$C$4:$C$1851,$C11,健康福祉施設名簿!$J$4:$J$1851,"公社")</f>
        <v>0</v>
      </c>
      <c r="AG11" s="10">
        <f>DSUM(健康福祉施設名簿!$C$4:$P$1851,健康福祉施設名簿!$N$4,Sheet2!X10:Y11)+DSUM(健康福祉施設名簿!$C$4:$P$1851,健康福祉施設名簿!$N$4,Sheet2!Z10:AA11)</f>
        <v>0</v>
      </c>
      <c r="AH11" s="77">
        <f>COUNTIFS(健康福祉施設名簿!$C$4:$C$1851,$C11,健康福祉施設名簿!$J$4:$J$1851,"NPO")+COUNTIFS(健康福祉施設名簿!$C$4:$C$1851,$C11,健康福祉施設名簿!$J$4:$J$1851,"学法")+COUNTIFS(健康福祉施設名簿!$C$4:$C$1851,$C11,健康福祉施設名簿!$J$4:$J$1851,"株式")+COUNTIFS(健康福祉施設名簿!$C$4:$C$1851,$C11,健康福祉施設名簿!$J$4:$J$1851,"日赤")+COUNTIFS(健康福祉施設名簿!$C$4:$C$1851,$C11,健康福祉施設名簿!$J$4:$J$1851,"有限")</f>
        <v>0</v>
      </c>
      <c r="AI11" s="180">
        <f>DSUM(健康福祉施設名簿!$C$4:$P$1851,健康福祉施設名簿!$N$4,Sheet2!AB10:AC11)+DSUM(健康福祉施設名簿!$C$4:$P$1851,健康福祉施設名簿!$N$4,Sheet2!AD10:AE11)+DSUM(健康福祉施設名簿!$C$4:$P$1851,健康福祉施設名簿!$N$4,Sheet2!AF10:AG11)+DSUM(健康福祉施設名簿!$C$4:$P$1851,健康福祉施設名簿!$N$4,Sheet2!AH10:AI11)+DSUM(健康福祉施設名簿!$C$4:$P$1851,健康福祉施設名簿!$N$4,Sheet2!AJ10:AK11)</f>
        <v>0</v>
      </c>
      <c r="AK11" s="199">
        <f t="shared" si="1"/>
        <v>2</v>
      </c>
      <c r="AL11" s="199">
        <f t="shared" si="3"/>
        <v>36</v>
      </c>
    </row>
    <row r="12" spans="1:38" ht="22.5" customHeight="1" x14ac:dyDescent="0.15">
      <c r="A12" s="59"/>
      <c r="B12" s="61" t="s">
        <v>4907</v>
      </c>
      <c r="C12" s="89" t="s">
        <v>5358</v>
      </c>
      <c r="D12" s="33">
        <f t="shared" si="0"/>
        <v>1</v>
      </c>
      <c r="E12" s="117">
        <f t="shared" si="2"/>
        <v>42</v>
      </c>
      <c r="F12" s="93">
        <f>COUNTIFS(健康福祉施設名簿!$C$4:$C$1851,"医療型障害児入所施設
（旧肢体不自由児施設）",健康福祉施設名簿!$D$4:$D$1851,"青森地域")</f>
        <v>0</v>
      </c>
      <c r="G12" s="79">
        <f>DSUM(健康福祉施設名簿!$C$4:$P$1851,健康福祉施設名簿!$N$4,Sheet1!B12:C13)</f>
        <v>0</v>
      </c>
      <c r="H12" s="69">
        <f>COUNTIFS(健康福祉施設名簿!$C$4:$C$1851,"医療型障害児入所施設
（旧肢体不自由児施設）",健康福祉施設名簿!$D$4:$D$1851,"津軽地域")</f>
        <v>0</v>
      </c>
      <c r="I12" s="79">
        <f>DSUM(健康福祉施設名簿!$C$4:$P$1851,健康福祉施設名簿!$N$4,Sheet1!D12:E13)</f>
        <v>0</v>
      </c>
      <c r="J12" s="69">
        <f>COUNTIFS(健康福祉施設名簿!$C$4:$C$1851,"医療型障害児入所施設
（旧肢体不自由児施設）",健康福祉施設名簿!$D$4:$D$1851,"八戸地域")</f>
        <v>1</v>
      </c>
      <c r="K12" s="79">
        <f>DSUM(健康福祉施設名簿!$C$4:$P$1851,健康福祉施設名簿!$N$4,Sheet1!F12:G13)</f>
        <v>42</v>
      </c>
      <c r="L12" s="69">
        <f>COUNTIFS(健康福祉施設名簿!$C$4:$C$1851,"医療型障害児入所施設
（旧肢体不自由児施設）",健康福祉施設名簿!$D$4:$D$1851,"西北五地域")</f>
        <v>0</v>
      </c>
      <c r="M12" s="79">
        <f>DSUM(健康福祉施設名簿!$C$4:$P$1851,健康福祉施設名簿!$N$4,Sheet1!H12:I13)</f>
        <v>0</v>
      </c>
      <c r="N12" s="69">
        <f>COUNTIFS(健康福祉施設名簿!$C$4:$C$1851,"医療型障害児入所施設
（旧肢体不自由児施設）",健康福祉施設名簿!$D$4:$D$1851,"上十三地域")</f>
        <v>0</v>
      </c>
      <c r="O12" s="79">
        <f>DSUM(健康福祉施設名簿!$C$4:$P$1851,健康福祉施設名簿!$N$4,Sheet1!J12:K13)</f>
        <v>0</v>
      </c>
      <c r="P12" s="69">
        <f>COUNTIFS(健康福祉施設名簿!$C$4:$C$1851,"医療型障害児入所施設
（旧肢体不自由児施設）",健康福祉施設名簿!$D$4:$D$1851,"下北地域")</f>
        <v>0</v>
      </c>
      <c r="Q12" s="96">
        <f>DSUM(健康福祉施設名簿!$C$4:$P$1851,健康福祉施設名簿!$N$4,Sheet1!L12:M13)</f>
        <v>0</v>
      </c>
      <c r="R12" s="93">
        <f>COUNTIFS(健康福祉施設名簿!$C$4:$C$1851,"医療型障害児入所施設
（旧肢体不自由児施設）",健康福祉施設名簿!$J$4:$J$1851,"公")+COUNTIFS(健康福祉施設名簿!$C$4:$C$1851,"医療型障害児入所施設
（旧肢体不自由児施設）",健康福祉施設名簿!$J$4:$J$1851,"独法")</f>
        <v>1</v>
      </c>
      <c r="S12" s="15">
        <f>DSUM(健康福祉施設名簿!$C$4:$P$1851,健康福祉施設名簿!$N$4,Sheet2!B12:C13)+DSUM(健康福祉施設名簿!$C$4:$P$1851,健康福祉施設名簿!$N$4,Sheet2!D12:E13)</f>
        <v>42</v>
      </c>
      <c r="T12" s="14">
        <f>COUNTIFS(健康福祉施設名簿!$C$4:$C$1851,"医療型障害児入所施設
（旧肢体不自由児施設）",健康福祉施設名簿!$J$4:$J$1851,"福法")</f>
        <v>0</v>
      </c>
      <c r="U12" s="16">
        <f>DSUM(健康福祉施設名簿!$C$4:$P$1851,健康福祉施設名簿!$N$4,Sheet2!F12:G13)</f>
        <v>0</v>
      </c>
      <c r="V12" s="69">
        <f>COUNTIFS(健康福祉施設名簿!$C$4:$C$1851,"医療型障害児入所施設
（旧肢体不自由児施設）",健康福祉施設名簿!$J$4:$J$1851,"一財")+COUNTIFS(健康福祉施設名簿!$C$4:$C$1851,"医療型障害児入所施設
（旧肢体不自由児施設）",健康福祉施設名簿!$J$4:$J$1851,"公財")</f>
        <v>0</v>
      </c>
      <c r="W12" s="10">
        <f>DSUM(健康福祉施設名簿!$C$4:$P$1851,健康福祉施設名簿!$N$4,Sheet2!H12:I13)+DSUM(健康福祉施設名簿!$C$4:$P$1851,健康福祉施設名簿!$N$4,Sheet2!J12:K13)</f>
        <v>0</v>
      </c>
      <c r="X12" s="17">
        <f>COUNTIFS(健康福祉施設名簿!$C$4:$C$1851,"医療型障害児入所施設
（旧肢体不自由児施設）",健康福祉施設名簿!$J$4:$J$1851,"宗法")</f>
        <v>0</v>
      </c>
      <c r="Y12" s="16">
        <f>DSUM(健康福祉施設名簿!$C$4:$P$1851,健康福祉施設名簿!$N$4,Sheet2!L12:M13)</f>
        <v>0</v>
      </c>
      <c r="Z12" s="69">
        <f>COUNTIFS(健康福祉施設名簿!$C$4:$C$1851,"医療型障害児入所施設
（旧肢体不自由児施設）",健康福祉施設名簿!$J$4:$J$1851,"私立")+COUNTIFS(健康福祉施設名簿!$C$4:$C$1851,"医療型障害児入所施設
（旧肢体不自由児施設）",健康福祉施設名簿!$J$4:$J$1851,"個人")</f>
        <v>0</v>
      </c>
      <c r="AA12" s="10">
        <f>DSUM(健康福祉施設名簿!$C$4:$P$1851,健康福祉施設名簿!$N$4,Sheet2!N12:O13)+DSUM(健康福祉施設名簿!$C$4:$P$1851,健康福祉施設名簿!$N$4,Sheet2!P12:Q13)</f>
        <v>0</v>
      </c>
      <c r="AB12" s="17">
        <f>COUNTIFS(健康福祉施設名簿!$C$4:$C$1851,"医療型障害児入所施設
（旧肢体不自由児施設）",健康福祉施設名簿!$J$4:$J$1851,"医法")+COUNTIFS(健康福祉施設名簿!$C$4:$C$1851,"医療型障害児入所施設
（旧肢体不自由児施設）",健康福祉施設名簿!$J$4:$J$1851,"社医")</f>
        <v>0</v>
      </c>
      <c r="AC12" s="10">
        <f>DSUM(健康福祉施設名簿!$C$4:$P$1851,健康福祉施設名簿!$N$4,Sheet2!R12:S13)+DSUM(健康福祉施設名簿!$C$4:$P$1851,健康福祉施設名簿!$N$4,Sheet2!T12:U13)</f>
        <v>0</v>
      </c>
      <c r="AD12" s="17">
        <f>COUNTIFS(健康福祉施設名簿!$C$4:$C$1851,"医療型障害児入所施設
（旧肢体不自由児施設）",健康福祉施設名簿!$J$4:$J$1851,"生協")</f>
        <v>0</v>
      </c>
      <c r="AE12" s="16">
        <f>DSUM(健康福祉施設名簿!$C$4:$P$1851,健康福祉施設名簿!$N$4,Sheet2!V12:W13)</f>
        <v>0</v>
      </c>
      <c r="AF12" s="17">
        <f>COUNTIFS(健康福祉施設名簿!$C$4:$C$1851,"医療型障害児入所施設
（旧肢体不自由児施設）",健康福祉施設名簿!$J$4:$J$1851,"一社")+COUNTIFS(健康福祉施設名簿!$C$4:$C$1851,"医療型障害児入所施設
（旧肢体不自由児施設）",健康福祉施設名簿!$J$4:$J$1851,"公社")</f>
        <v>0</v>
      </c>
      <c r="AG12" s="10">
        <f>DSUM(健康福祉施設名簿!$C$4:$P$1851,健康福祉施設名簿!$N$4,Sheet2!X12:Y13)+DSUM(健康福祉施設名簿!$C$4:$P$1851,健康福祉施設名簿!$N$4,Sheet2!Z12:AA13)</f>
        <v>0</v>
      </c>
      <c r="AH12" s="171">
        <f>COUNTIFS(健康福祉施設名簿!$C$4:$C$1851,"医療型障害児入所施設
（旧肢体不自由児施設）",健康福祉施設名簿!$J$4:$J$1851,"NPO")+COUNTIFS(健康福祉施設名簿!$C$4:$C$1851,"医療型障害児入所施設
（旧肢体不自由児施設）",健康福祉施設名簿!$J$4:$J$1851,"学法")+COUNTIFS(健康福祉施設名簿!$C$4:$C$1851,"医療型障害児入所施設
（旧肢体不自由児施設）",健康福祉施設名簿!$J$4:$J$1851,"株式")+COUNTIFS(健康福祉施設名簿!$C$4:$C$1851,"医療型障害児入所施設
（旧肢体不自由児施設）",健康福祉施設名簿!$J$4:$J$1851,"日赤")+COUNTIFS(健康福祉施設名簿!$C$4:$C$1851,"医療型障害児入所施設
（旧肢体不自由児施設）",健康福祉施設名簿!$J$4:$J$1851,"有限")</f>
        <v>0</v>
      </c>
      <c r="AI12" s="180">
        <f>DSUM(健康福祉施設名簿!$C$4:$P$1851,健康福祉施設名簿!$N$4,Sheet2!AB12:AC13)+DSUM(健康福祉施設名簿!$C$4:$P$1851,健康福祉施設名簿!$N$4,Sheet2!AD12:AE13)+DSUM(健康福祉施設名簿!$C$4:$P$1851,健康福祉施設名簿!$N$4,Sheet2!AF12:AG13)+DSUM(健康福祉施設名簿!$C$4:$P$1851,健康福祉施設名簿!$N$4,Sheet2!AH12:AI13)+DSUM(健康福祉施設名簿!$C$4:$P$1851,健康福祉施設名簿!$N$4,Sheet2!AJ12:AK13)</f>
        <v>0</v>
      </c>
      <c r="AK12" s="199">
        <f t="shared" si="1"/>
        <v>1</v>
      </c>
      <c r="AL12" s="199">
        <f t="shared" si="3"/>
        <v>42</v>
      </c>
    </row>
    <row r="13" spans="1:38" ht="22.5" customHeight="1" x14ac:dyDescent="0.15">
      <c r="A13" s="59"/>
      <c r="B13" s="61" t="s">
        <v>4908</v>
      </c>
      <c r="C13" s="66" t="s">
        <v>4893</v>
      </c>
      <c r="D13" s="33">
        <f t="shared" si="0"/>
        <v>1</v>
      </c>
      <c r="E13" s="117">
        <f t="shared" si="2"/>
        <v>80</v>
      </c>
      <c r="F13" s="93">
        <f>COUNTIFS(健康福祉施設名簿!$C$4:$C$1851,$C$13,健康福祉施設名簿!$D$4:$D$1851,"青森地域")</f>
        <v>1</v>
      </c>
      <c r="G13" s="79">
        <f>DSUM(健康福祉施設名簿!$C$4:$P$1851,健康福祉施設名簿!$N$4,Sheet1!B14:C15)</f>
        <v>80</v>
      </c>
      <c r="H13" s="69">
        <f>COUNTIFS(健康福祉施設名簿!$C$4:$C$1851,$C$13,健康福祉施設名簿!$D$4:$D$1851,"津軽地域")</f>
        <v>0</v>
      </c>
      <c r="I13" s="79">
        <f>DSUM(健康福祉施設名簿!$C$4:$P$1851,健康福祉施設名簿!$N$4,Sheet1!D13:E14)</f>
        <v>0</v>
      </c>
      <c r="J13" s="69">
        <f>COUNTIFS(健康福祉施設名簿!$C$4:$C$1851,$C$13,健康福祉施設名簿!$D$4:$D$1851,"八戸地域")</f>
        <v>0</v>
      </c>
      <c r="K13" s="79">
        <f>DSUM(健康福祉施設名簿!$C$4:$P$1851,健康福祉施設名簿!$N$4,Sheet1!F13:G14)</f>
        <v>0</v>
      </c>
      <c r="L13" s="69">
        <f>COUNTIFS(健康福祉施設名簿!$C$4:$C$1851,$C$13,健康福祉施設名簿!$D$4:$D$1851,"西北五地域")</f>
        <v>0</v>
      </c>
      <c r="M13" s="79">
        <f>DSUM(健康福祉施設名簿!$C$4:$P$1851,健康福祉施設名簿!$N$4,Sheet1!H13:I14)</f>
        <v>0</v>
      </c>
      <c r="N13" s="69">
        <f>COUNTIFS(健康福祉施設名簿!$C$4:$C$1851,$C$13,健康福祉施設名簿!$D$4:$D$1851,"上十三地域")</f>
        <v>0</v>
      </c>
      <c r="O13" s="79">
        <f>DSUM(健康福祉施設名簿!$C$4:$P$1851,健康福祉施設名簿!$N$4,Sheet1!J13:K14)</f>
        <v>0</v>
      </c>
      <c r="P13" s="69">
        <f>COUNTIFS(健康福祉施設名簿!$C$4:$C$1851,$C$13,健康福祉施設名簿!$D$4:$D$1851,"下北地域")</f>
        <v>0</v>
      </c>
      <c r="Q13" s="96">
        <f>DSUM(健康福祉施設名簿!$C$4:$P$1851,健康福祉施設名簿!$N$4,Sheet1!L13:M14)</f>
        <v>0</v>
      </c>
      <c r="R13" s="93">
        <f>COUNTIFS(健康福祉施設名簿!$C$4:$C$1851,$C13,健康福祉施設名簿!$J$4:$J$1851,"公")+COUNTIFS(健康福祉施設名簿!$C$4:$C$1851,$C13,健康福祉施設名簿!$J$4:$J$1851,"独法")</f>
        <v>1</v>
      </c>
      <c r="S13" s="15">
        <f>DSUM(健康福祉施設名簿!$C$4:$P$1851,健康福祉施設名簿!$N$4,Sheet2!B14:C15)+DSUM(健康福祉施設名簿!$C$4:$P$1851,健康福祉施設名簿!$N$4,Sheet2!D14:E15)</f>
        <v>80</v>
      </c>
      <c r="T13" s="14">
        <f>COUNTIFS(健康福祉施設名簿!$C$4:$C$1851,$C13,健康福祉施設名簿!$J$4:$J$1851,"福法")</f>
        <v>0</v>
      </c>
      <c r="U13" s="15">
        <f>DSUM(健康福祉施設名簿!$C$4:$P$1851,健康福祉施設名簿!$N$4,Sheet2!F14:G15)</f>
        <v>0</v>
      </c>
      <c r="V13" s="69">
        <f>COUNTIFS(健康福祉施設名簿!$C$4:$C$1851,$C13,健康福祉施設名簿!$J$4:$J$1851,"一財")+COUNTIFS(健康福祉施設名簿!$C$4:$C$1851,$C13,健康福祉施設名簿!$J$4:$J$1851,"公財")</f>
        <v>0</v>
      </c>
      <c r="W13" s="10">
        <f>DSUM(健康福祉施設名簿!$C$4:$P$1851,健康福祉施設名簿!$N$4,Sheet2!H14:I15)+DSUM(健康福祉施設名簿!$C$4:$P$1851,健康福祉施設名簿!$N$4,Sheet2!J14:K15)</f>
        <v>0</v>
      </c>
      <c r="X13" s="14">
        <f>COUNTIFS(健康福祉施設名簿!$C$4:$C$1851,$C13,健康福祉施設名簿!$J$4:$J$1851,"宗法")</f>
        <v>0</v>
      </c>
      <c r="Y13" s="15">
        <f>DSUM(健康福祉施設名簿!$C$4:$P$1851,健康福祉施設名簿!$N$4,Sheet2!L14:M15)</f>
        <v>0</v>
      </c>
      <c r="Z13" s="69">
        <f>COUNTIFS(健康福祉施設名簿!$C$4:$C$1851,$C13,健康福祉施設名簿!$J$4:$J$1851,"私立")+COUNTIFS(健康福祉施設名簿!$C$4:$C$1851,$C13,健康福祉施設名簿!$J$4:$J$1851,"個人")</f>
        <v>0</v>
      </c>
      <c r="AA13" s="10">
        <f>DSUM(健康福祉施設名簿!$C$4:$P$1851,健康福祉施設名簿!$N$4,Sheet2!N14:O15)+DSUM(健康福祉施設名簿!$C$4:$P$1851,健康福祉施設名簿!$N$4,Sheet2!P14:Q15)</f>
        <v>0</v>
      </c>
      <c r="AB13" s="14">
        <f>COUNTIFS(健康福祉施設名簿!$C$4:$C$1851,$C13,健康福祉施設名簿!$J$4:$J$1851,"医法")+COUNTIFS(健康福祉施設名簿!$C$4:$C$1851,$C13,健康福祉施設名簿!$J$4:$J$1851,"社医")</f>
        <v>0</v>
      </c>
      <c r="AC13" s="10">
        <f>DSUM(健康福祉施設名簿!$C$4:$P$1851,健康福祉施設名簿!$N$4,Sheet2!R14:S15)+DSUM(健康福祉施設名簿!$C$4:$P$1851,健康福祉施設名簿!$N$4,Sheet2!T14:U15)</f>
        <v>0</v>
      </c>
      <c r="AD13" s="14">
        <f>COUNTIFS(健康福祉施設名簿!$C$4:$C$1851,$C13,健康福祉施設名簿!$J$4:$J$1851,"生協")</f>
        <v>0</v>
      </c>
      <c r="AE13" s="15">
        <f>DSUM(健康福祉施設名簿!$C$4:$P$1851,健康福祉施設名簿!$N$4,Sheet2!V14:W15)</f>
        <v>0</v>
      </c>
      <c r="AF13" s="14">
        <f>COUNTIFS(健康福祉施設名簿!$C$4:$C$1851,$C13,健康福祉施設名簿!$J$4:$J$1851,"一社")+COUNTIFS(健康福祉施設名簿!$C$4:$C$1851,$C13,健康福祉施設名簿!$J$4:$J$1851,"公社")</f>
        <v>0</v>
      </c>
      <c r="AG13" s="10">
        <f>DSUM(健康福祉施設名簿!$C$4:$P$1851,健康福祉施設名簿!$N$4,Sheet2!X14:Y15)+DSUM(健康福祉施設名簿!$C$4:$P$1851,健康福祉施設名簿!$N$4,Sheet2!Z14:AA15)</f>
        <v>0</v>
      </c>
      <c r="AH13" s="33">
        <f>COUNTIFS(健康福祉施設名簿!$C$4:$C$1851,$C13,健康福祉施設名簿!$J$4:$J$1851,"NPO")+COUNTIFS(健康福祉施設名簿!$C$4:$C$1851,$C13,健康福祉施設名簿!$J$4:$J$1851,"学法")+COUNTIFS(健康福祉施設名簿!$C$4:$C$1851,$C13,健康福祉施設名簿!$J$4:$J$1851,"株式")+COUNTIFS(健康福祉施設名簿!$C$4:$C$1851,$C13,健康福祉施設名簿!$J$4:$J$1851,"日赤")+COUNTIFS(健康福祉施設名簿!$C$4:$C$1851,$C13,健康福祉施設名簿!$J$4:$J$1851,"有限")</f>
        <v>0</v>
      </c>
      <c r="AI13" s="179">
        <f>DSUM(健康福祉施設名簿!$C$4:$P$1851,健康福祉施設名簿!$N$4,Sheet2!AB14:AC15)+DSUM(健康福祉施設名簿!$C$4:$P$1851,健康福祉施設名簿!$N$4,Sheet2!AD14:AE15)+DSUM(健康福祉施設名簿!$C$4:$P$1851,健康福祉施設名簿!$N$4,Sheet2!AF14:AG15)+DSUM(健康福祉施設名簿!$C$4:$P$1851,健康福祉施設名簿!$N$4,Sheet2!AH14:AI15)+DSUM(健康福祉施設名簿!$C$4:$P$1851,健康福祉施設名簿!$N$4,Sheet2!AJ14:AK15)</f>
        <v>0</v>
      </c>
      <c r="AK13" s="199">
        <f t="shared" si="1"/>
        <v>1</v>
      </c>
      <c r="AL13" s="199">
        <f t="shared" si="3"/>
        <v>80</v>
      </c>
    </row>
    <row r="14" spans="1:38" ht="22.5" customHeight="1" x14ac:dyDescent="0.15">
      <c r="A14" s="59"/>
      <c r="B14" s="61" t="s">
        <v>4909</v>
      </c>
      <c r="C14" s="88" t="s">
        <v>7710</v>
      </c>
      <c r="D14" s="33">
        <f t="shared" si="0"/>
        <v>3</v>
      </c>
      <c r="E14" s="117">
        <f t="shared" si="2"/>
        <v>260</v>
      </c>
      <c r="F14" s="93">
        <f>COUNTIFS(健康福祉施設名簿!$C$4:$C$1851,"医療型障害児入所施設
（旧重症心身障害児施設等）",健康福祉施設名簿!$D$4:$D$1851,"青森地域")</f>
        <v>1</v>
      </c>
      <c r="G14" s="79">
        <f>DSUM(健康福祉施設名簿!$C$4:$P$1851,健康福祉施設名簿!$N$4,Sheet1!B16:C17)</f>
        <v>120</v>
      </c>
      <c r="H14" s="69">
        <f>COUNTIFS(健康福祉施設名簿!$C$4:$C$1851,"医療型障害児入所施設
（旧重症心身障害児施設等）",健康福祉施設名簿!$D$4:$D$1851,"津軽地域")</f>
        <v>0</v>
      </c>
      <c r="I14" s="79">
        <f>DSUM(健康福祉施設名簿!$C$4:$P$1851,健康福祉施設名簿!$N$4,Sheet1!D16:E17)</f>
        <v>0</v>
      </c>
      <c r="J14" s="69">
        <f>COUNTIFS(健康福祉施設名簿!$C$4:$C$1851,"医療型障害児入所施設
（旧重症心身障害児施設等）",健康福祉施設名簿!$D$4:$D$1851,"八戸地域")</f>
        <v>2</v>
      </c>
      <c r="K14" s="79">
        <f>DSUM(健康福祉施設名簿!$C$4:$P$1851,健康福祉施設名簿!$N$4,Sheet1!F16:G17)</f>
        <v>140</v>
      </c>
      <c r="L14" s="69">
        <f>COUNTIFS(健康福祉施設名簿!$C$4:$C$1851,"医療型障害児入所施設
（旧重症心身障害児施設等）",健康福祉施設名簿!$D$4:$D$1851,"西北五地域")</f>
        <v>0</v>
      </c>
      <c r="M14" s="79">
        <f>DSUM(健康福祉施設名簿!$C$4:$P$1851,健康福祉施設名簿!$N$4,Sheet1!H16:I17)</f>
        <v>0</v>
      </c>
      <c r="N14" s="69">
        <f>COUNTIFS(健康福祉施設名簿!$C$4:$C$1851,"医療型障害児入所施設
（旧重症心身障害児施設等）",健康福祉施設名簿!$D$4:$D$1851,"上十三地域")</f>
        <v>0</v>
      </c>
      <c r="O14" s="79">
        <f>DSUM(健康福祉施設名簿!$C$4:$P$1851,健康福祉施設名簿!$N$4,Sheet1!J16:K17)</f>
        <v>0</v>
      </c>
      <c r="P14" s="69">
        <f>COUNTIFS(健康福祉施設名簿!$C$4:$C$1851,"医療型障害児入所施設
（旧重症心身障害児施設等）",健康福祉施設名簿!$D$4:$D$1851,"下北地域")</f>
        <v>0</v>
      </c>
      <c r="Q14" s="96">
        <f>DSUM(健康福祉施設名簿!$C$4:$P$1851,健康福祉施設名簿!$N$4,Sheet1!L16:M17)</f>
        <v>0</v>
      </c>
      <c r="R14" s="93">
        <f>COUNTIFS(健康福祉施設名簿!$C$4:$C$1851,"医療型障害児入所施設
（旧重症心身障害児施設等）",健康福祉施設名簿!$J$4:$J$1851,"公")+COUNTIFS(健康福祉施設名簿!$C$4:$C$1851,"医療型障害児入所施設
（旧重症心身障害児施設等）",健康福祉施設名簿!$J$4:$J$1851,"独法")</f>
        <v>3</v>
      </c>
      <c r="S14" s="15">
        <f>DSUM(健康福祉施設名簿!$C$4:$P$1851,健康福祉施設名簿!$N$4,Sheet2!B16:C17)+DSUM(健康福祉施設名簿!$C$4:$P$1851,健康福祉施設名簿!$N$4,Sheet2!D16:E17)</f>
        <v>0</v>
      </c>
      <c r="T14" s="14">
        <f>COUNTIFS(健康福祉施設名簿!$C$4:$C$1851,"医療型障害児入所施設
（旧重症心身障害児施設等）",健康福祉施設名簿!$J$4:$J$1851,"福法")</f>
        <v>0</v>
      </c>
      <c r="U14" s="15">
        <f>DSUM(健康福祉施設名簿!$C$4:$P$1851,健康福祉施設名簿!$N$4,Sheet2!F16:G17)</f>
        <v>0</v>
      </c>
      <c r="V14" s="69">
        <f>COUNTIFS(健康福祉施設名簿!$C$4:$C$1851,"医療型障害児入所施設
（旧重症心身障害児施設等）",健康福祉施設名簿!$J$4:$J$1851,"一財")+COUNTIFS(健康福祉施設名簿!$C$4:$C$1851,"医療型障害児入所施設
（旧重症心身障害児施設等）",健康福祉施設名簿!$J$4:$J$1851,"公財")</f>
        <v>0</v>
      </c>
      <c r="W14" s="10">
        <f>DSUM(健康福祉施設名簿!$C$4:$P$1851,健康福祉施設名簿!$N$4,Sheet2!H16:I17)+DSUM(健康福祉施設名簿!$C$4:$P$1851,健康福祉施設名簿!$N$4,Sheet2!J16:K17)</f>
        <v>0</v>
      </c>
      <c r="X14" s="14">
        <f>COUNTIFS(健康福祉施設名簿!$C$4:$C$1851,"医療型障害児入所施設
（旧重症心身障害児施設等）",健康福祉施設名簿!$J$4:$J$1851,"宗法")</f>
        <v>0</v>
      </c>
      <c r="Y14" s="15">
        <f>DSUM(健康福祉施設名簿!$C$4:$P$1851,健康福祉施設名簿!$N$4,Sheet2!L16:M17)</f>
        <v>0</v>
      </c>
      <c r="Z14" s="69">
        <f>COUNTIFS(健康福祉施設名簿!$C$4:$C$1851,"医療型障害児入所施設
（旧重症心身障害児施設等）",健康福祉施設名簿!$J$4:$J$1851,"私立")+COUNTIFS(健康福祉施設名簿!$C$4:$C$1851,"医療型障害児入所施設
（旧重症心身障害児施設等）",健康福祉施設名簿!$J$4:$J$1851,"個人")</f>
        <v>0</v>
      </c>
      <c r="AA14" s="10">
        <f>DSUM(健康福祉施設名簿!$C$4:$P$1851,健康福祉施設名簿!$N$4,Sheet2!N16:O17)+DSUM(健康福祉施設名簿!$C$4:$P$1851,健康福祉施設名簿!$N$4,Sheet2!P16:Q17)</f>
        <v>0</v>
      </c>
      <c r="AB14" s="14">
        <f>COUNTIFS(健康福祉施設名簿!$C$4:$C$1851,"医療型障害児入所施設
（旧重症心身障害児施設等）",健康福祉施設名簿!$J$4:$J$1851,"医法")+COUNTIFS(健康福祉施設名簿!$C$4:$C$1851,"医療型障害児入所施設
（旧重症心身障害児施設等）",健康福祉施設名簿!$J$4:$J$1851,"社医")</f>
        <v>0</v>
      </c>
      <c r="AC14" s="10">
        <f>DSUM(健康福祉施設名簿!$C$4:$P$1851,健康福祉施設名簿!$N$4,Sheet2!R16:S17)+DSUM(健康福祉施設名簿!$C$4:$P$1851,健康福祉施設名簿!$N$4,Sheet2!T16:U17)</f>
        <v>0</v>
      </c>
      <c r="AD14" s="14">
        <f>COUNTIFS(健康福祉施設名簿!$C$4:$C$1851,"医療型障害児入所施設
（旧重症心身障害児施設等）",健康福祉施設名簿!$J$4:$J$1851,"生協")</f>
        <v>0</v>
      </c>
      <c r="AE14" s="15">
        <f>DSUM(健康福祉施設名簿!$C$4:$P$1851,健康福祉施設名簿!$N$4,Sheet2!V16:W17)</f>
        <v>0</v>
      </c>
      <c r="AF14" s="14">
        <f>COUNTIFS(健康福祉施設名簿!$C$4:$C$1851,"医療型障害児入所施設
（旧重症心身障害児施設等）",健康福祉施設名簿!$J$4:$J$1851,"一社")+COUNTIFS(健康福祉施設名簿!$C$4:$C$1851,"医療型障害児入所施設
（旧重症心身障害児施設等）",健康福祉施設名簿!$J$4:$J$1851,"公社")</f>
        <v>0</v>
      </c>
      <c r="AG14" s="10">
        <f>DSUM(健康福祉施設名簿!$C$4:$P$1851,健康福祉施設名簿!$N$4,Sheet2!X16:Y17)+DSUM(健康福祉施設名簿!$C$4:$P$1851,健康福祉施設名簿!$N$4,Sheet2!Z16:AA17)</f>
        <v>0</v>
      </c>
      <c r="AH14" s="172">
        <f>COUNTIFS(健康福祉施設名簿!$C$4:$C$1851,"医療型障害児入所施設
（旧重症心身障害児施設等）",健康福祉施設名簿!$J$4:$J$1851,"NPO")+COUNTIFS(健康福祉施設名簿!$C$4:$C$1851,"医療型障害児入所施設
（旧重症心身障害児施設等）",健康福祉施設名簿!$J$4:$J$1851,"学法")+COUNTIFS(健康福祉施設名簿!$C$4:$C$1851,"医療型障害児入所施設
（旧重症心身障害児施設等）",健康福祉施設名簿!$J$4:$J$1851,"株式")+COUNTIFS(健康福祉施設名簿!$C$4:$C$1851,"医療型障害児入所施設
（旧重症心身障害児施設等）",健康福祉施設名簿!$J$4:$J$1851,"日赤")+COUNTIFS(健康福祉施設名簿!$C$4:$C$1851,"医療型障害児入所施設
（旧重症心身障害児施設等）",健康福祉施設名簿!$J$4:$J$1851,"有限")</f>
        <v>0</v>
      </c>
      <c r="AI14" s="181">
        <f>DSUM(健康福祉施設名簿!$C$4:$P$1851,健康福祉施設名簿!$N$4,Sheet2!AB16:AC17)+DSUM(健康福祉施設名簿!$C$4:$P$1851,健康福祉施設名簿!$N$4,Sheet2!AD16:AE17)+DSUM(健康福祉施設名簿!$C$4:$P$1851,健康福祉施設名簿!$N$4,Sheet2!AF16:AG17)+DSUM(健康福祉施設名簿!$C$4:$P$1851,健康福祉施設名簿!$N$4,Sheet2!AH16:AI17)+DSUM(健康福祉施設名簿!$C$4:$P$1851,健康福祉施設名簿!$N$4,Sheet2!AJ16:AK17)</f>
        <v>0</v>
      </c>
      <c r="AK14" s="199">
        <f t="shared" si="1"/>
        <v>3</v>
      </c>
      <c r="AL14" s="199">
        <f t="shared" si="3"/>
        <v>0</v>
      </c>
    </row>
    <row r="15" spans="1:38" ht="11.25" customHeight="1" x14ac:dyDescent="0.15">
      <c r="A15" s="59"/>
      <c r="B15" s="689" t="s">
        <v>4910</v>
      </c>
      <c r="C15" s="690" t="s">
        <v>6220</v>
      </c>
      <c r="D15" s="692">
        <f>F15+H15+J15+L15+N15+P15</f>
        <v>1</v>
      </c>
      <c r="E15" s="129">
        <f t="shared" si="2"/>
        <v>30</v>
      </c>
      <c r="F15" s="688">
        <f>COUNTIFS(健康福祉施設名簿!$C$4:$C$1851,"児童心理治療施設",健康福祉施設名簿!$D$4:$D$1851,"青森地域")</f>
        <v>1</v>
      </c>
      <c r="G15" s="120">
        <f>DSUM(健康福祉施設名簿!$C$4:$P$1851,健康福祉施設名簿!$N$4,Sheet1!B18:C19)</f>
        <v>30</v>
      </c>
      <c r="H15" s="682">
        <f>COUNTIFS(健康福祉施設名簿!$C$4:$C$1851,"児童心理治療施設",健康福祉施設名簿!$D$4:$D$1851,"津軽地域")</f>
        <v>0</v>
      </c>
      <c r="I15" s="120">
        <f>DSUM(健康福祉施設名簿!$C$4:$P$1851,健康福祉施設名簿!$N$4,Sheet1!D18:E19)</f>
        <v>0</v>
      </c>
      <c r="J15" s="682">
        <f>COUNTIFS(健康福祉施設名簿!$C$4:$C$1851,"児童心理治療施設",健康福祉施設名簿!$D$4:$D$1851,"八戸地域")</f>
        <v>0</v>
      </c>
      <c r="K15" s="120">
        <f>DSUM(健康福祉施設名簿!$C$4:$P$1851,健康福祉施設名簿!$N$4,Sheet1!F18:G19)</f>
        <v>0</v>
      </c>
      <c r="L15" s="682">
        <f>COUNTIFS(健康福祉施設名簿!$C$4:$C$1851,"児童心理治療施設",健康福祉施設名簿!$D$4:$D$1851,"西北五地域")</f>
        <v>0</v>
      </c>
      <c r="M15" s="120">
        <f>DSUM(健康福祉施設名簿!$C$4:$P$1851,健康福祉施設名簿!$N$4,Sheet1!H18:I19)</f>
        <v>0</v>
      </c>
      <c r="N15" s="682">
        <f>COUNTIFS(健康福祉施設名簿!$C$4:$C$1851,"児童心理治療施設",健康福祉施設名簿!$D$4:$D$1851,"上十三地域")</f>
        <v>0</v>
      </c>
      <c r="O15" s="120">
        <f>DSUM(健康福祉施設名簿!$C$4:$P$1851,健康福祉施設名簿!$N$4,Sheet1!J18:K19)</f>
        <v>0</v>
      </c>
      <c r="P15" s="682">
        <f>COUNTIFS(健康福祉施設名簿!$C$4:$C$1851,"児童心理治療施設",健康福祉施設名簿!$D$4:$D$1851,"下北地域")</f>
        <v>0</v>
      </c>
      <c r="Q15" s="116">
        <f>DSUM(健康福祉施設名簿!$C$4:$P$1851,健康福祉施設名簿!$N$4,Sheet1!L18:M19)</f>
        <v>0</v>
      </c>
      <c r="R15" s="694">
        <f>COUNTIFS(健康福祉施設名簿!$C$4:$C$1851,"児童心理治療施設",健康福祉施設名簿!$J$4:$J$1851,"公")+COUNTIFS(健康福祉施設名簿!$C$4:$C$1851,"児童心理治療施設",健康福祉施設名簿!$J$4:$J$1851,"独法")</f>
        <v>0</v>
      </c>
      <c r="S15" s="16">
        <f>DSUM(健康福祉施設名簿!$C$4:$P$1851,健康福祉施設名簿!$N$4,Sheet2!B18:C19)+DSUM(健康福祉施設名簿!$C$4:$P$1851,健康福祉施設名簿!$N$4,Sheet2!D18:E19)</f>
        <v>0</v>
      </c>
      <c r="T15" s="667">
        <f>COUNTIFS(健康福祉施設名簿!$C$4:$C$1851,"児童心理治療施設",健康福祉施設名簿!$J$4:$J$1851,"福法")</f>
        <v>1</v>
      </c>
      <c r="U15" s="18">
        <f>DSUM(健康福祉施設名簿!$C$4:$P$1851,健康福祉施設名簿!$N$4,Sheet2!F18:G19)</f>
        <v>30</v>
      </c>
      <c r="V15" s="669">
        <f>COUNTIFS(健康福祉施設名簿!$C$4:$C$1851,"児童心理治療施設",健康福祉施設名簿!$J$4:$J$1851,"一財")+COUNTIFS(健康福祉施設名簿!$C$4:$C$1851,"児童心理治療施設",健康福祉施設名簿!$J$4:$J$1851,"公財")</f>
        <v>0</v>
      </c>
      <c r="W15" s="147">
        <f>DSUM(健康福祉施設名簿!$C$4:$P$1851,健康福祉施設名簿!$N$4,Sheet2!H18:I19)+DSUM(健康福祉施設名簿!$C$4:$P$1851,健康福祉施設名簿!$N$4,Sheet2!J18:K19)</f>
        <v>0</v>
      </c>
      <c r="X15" s="667">
        <f>COUNTIFS(健康福祉施設名簿!$C$4:$C$1851,"児童心理治療施設",健康福祉施設名簿!$J$4:$J$1851,"宗法")</f>
        <v>0</v>
      </c>
      <c r="Y15" s="18">
        <f>DSUM(健康福祉施設名簿!$C$4:$P$1851,健康福祉施設名簿!$N$4,Sheet2!L18:M19)</f>
        <v>0</v>
      </c>
      <c r="Z15" s="669">
        <f>COUNTIFS(健康福祉施設名簿!$C$4:$C$1851,"児童心理治療施設",健康福祉施設名簿!$J$4:$J$1851,"私立")+COUNTIFS(健康福祉施設名簿!$C$4:$C$1851,"児童心理治療施設",健康福祉施設名簿!$J$4:$J$1851,"個人")</f>
        <v>0</v>
      </c>
      <c r="AA15" s="147">
        <f>DSUM(健康福祉施設名簿!$C$4:$P$1851,健康福祉施設名簿!$N$4,Sheet2!N18:O19)+DSUM(健康福祉施設名簿!$C$4:$P$1851,健康福祉施設名簿!$N$4,Sheet2!P18:Q19)</f>
        <v>0</v>
      </c>
      <c r="AB15" s="667">
        <f>COUNTIFS(健康福祉施設名簿!$C$4:$C$1851,"児童心理治療施設",健康福祉施設名簿!$J$4:$J$1851,"医法")+COUNTIFS(健康福祉施設名簿!$C$4:$C$1851,"児童心理治療施設",健康福祉施設名簿!$J$4:$J$1851,"社医")</f>
        <v>0</v>
      </c>
      <c r="AC15" s="147">
        <f>DSUM(健康福祉施設名簿!$C$4:$P$1851,健康福祉施設名簿!$N$4,Sheet2!R18:S19)+DSUM(健康福祉施設名簿!$C$4:$P$1851,健康福祉施設名簿!$N$4,Sheet2!T18:U19)</f>
        <v>0</v>
      </c>
      <c r="AD15" s="667">
        <f>COUNTIFS(健康福祉施設名簿!$C$4:$C$1851,"児童心理治療施設",健康福祉施設名簿!$J$4:$J$1851,"生協")</f>
        <v>0</v>
      </c>
      <c r="AE15" s="18">
        <f>DSUM(健康福祉施設名簿!$C$4:$P$1851,健康福祉施設名簿!$N$4,Sheet2!V18:W19)</f>
        <v>0</v>
      </c>
      <c r="AF15" s="667">
        <f>COUNTIFS(健康福祉施設名簿!$C$4:$C$1851,"児童心理治療施設",健康福祉施設名簿!$J$4:$J$1851,"一社")+COUNTIFS(健康福祉施設名簿!$C$4:$C$1851,"児童心理治療施設",健康福祉施設名簿!$J$4:$J$1851,"公社")</f>
        <v>0</v>
      </c>
      <c r="AG15" s="147">
        <f>DSUM(健康福祉施設名簿!$C$4:$P$1851,健康福祉施設名簿!$N$4,Sheet2!X18:Y19)+DSUM(健康福祉施設名簿!$C$4:$P$1851,健康福祉施設名簿!$N$4,Sheet2!Z18:AA19)</f>
        <v>0</v>
      </c>
      <c r="AH15" s="667">
        <f>COUNTIFS(健康福祉施設名簿!$C$4:$C$1851,"児童心理治療施設",健康福祉施設名簿!$J$4:$J$1851,"NPO")+COUNTIFS(健康福祉施設名簿!$C$4:$C$1851,"児童心理治療施設",健康福祉施設名簿!$J$4:$J$1851,"学法")+COUNTIFS(健康福祉施設名簿!$C$4:$C$1851,"児童心理治療施設",健康福祉施設名簿!$J$4:$J$1851,"株式")+COUNTIFS(健康福祉施設名簿!$C$4:$C$1851,"児童心理治療施設",健康福祉施設名簿!$J$4:$J$1851,"日赤")+COUNTIFS(健康福祉施設名簿!$C$4:$C$1851,"児童心理治療施設",健康福祉施設名簿!$J$4:$J$1851,"有限")</f>
        <v>0</v>
      </c>
      <c r="AI15" s="182">
        <f>DSUM(健康福祉施設名簿!$C$4:$P$1851,健康福祉施設名簿!$N$4,Sheet2!AB18:AC19)+DSUM(健康福祉施設名簿!$C$4:$P$1851,健康福祉施設名簿!$N$4,Sheet2!AD18:AE19)+DSUM(健康福祉施設名簿!$C$4:$P$1851,健康福祉施設名簿!$N$4,Sheet2!AF18:AG19)+DSUM(健康福祉施設名簿!$C$4:$P$1851,健康福祉施設名簿!$N$4,Sheet2!AH18:AI19)+DSUM(健康福祉施設名簿!$C$4:$P$1851,健康福祉施設名簿!$N$4,Sheet2!AJ18:AK19)</f>
        <v>0</v>
      </c>
      <c r="AK15" s="199">
        <f t="shared" si="1"/>
        <v>1</v>
      </c>
      <c r="AL15" s="199">
        <f t="shared" si="3"/>
        <v>30</v>
      </c>
    </row>
    <row r="16" spans="1:38" ht="11.25" customHeight="1" x14ac:dyDescent="0.15">
      <c r="A16" s="59"/>
      <c r="B16" s="689"/>
      <c r="C16" s="691"/>
      <c r="D16" s="693"/>
      <c r="E16" s="118">
        <f t="shared" si="2"/>
        <v>15</v>
      </c>
      <c r="F16" s="688"/>
      <c r="G16" s="10">
        <f>DSUM(健康福祉施設名簿!$C$4:$P$1851,健康福祉施設名簿!$O$4,Sheet1!B18:C19)</f>
        <v>15</v>
      </c>
      <c r="H16" s="682"/>
      <c r="I16" s="10">
        <f>DSUM(健康福祉施設名簿!$C$4:$P$1851,健康福祉施設名簿!$O$4,Sheet1!D18:E19)</f>
        <v>0</v>
      </c>
      <c r="J16" s="682"/>
      <c r="K16" s="10">
        <f>DSUM(健康福祉施設名簿!$C$4:$P$1851,健康福祉施設名簿!$O$4,Sheet1!F18:G19)</f>
        <v>0</v>
      </c>
      <c r="L16" s="682"/>
      <c r="M16" s="10">
        <f>DSUM(健康福祉施設名簿!$C$4:$P$1851,健康福祉施設名簿!$O$4,Sheet1!H18:I19)</f>
        <v>0</v>
      </c>
      <c r="N16" s="682"/>
      <c r="O16" s="10">
        <f>DSUM(健康福祉施設名簿!$C$4:$P$1851,健康福祉施設名簿!$O$4,Sheet1!J18:K19)</f>
        <v>0</v>
      </c>
      <c r="P16" s="682"/>
      <c r="Q16" s="94">
        <f>DSUM(健康福祉施設名簿!$C$4:$P$1851,健康福祉施設名簿!$O$4,Sheet1!L18:M19)</f>
        <v>0</v>
      </c>
      <c r="R16" s="695"/>
      <c r="S16" s="314">
        <f>DSUM(健康福祉施設名簿!$C$4:$P$1851,健康福祉施設名簿!$O$4,Sheet2!N18:O19)</f>
        <v>0</v>
      </c>
      <c r="T16" s="668"/>
      <c r="U16" s="19">
        <f>DSUM(健康福祉施設名簿!$C$4:$P$1851,健康福祉施設名簿!$O$4,Sheet2!F18:G19)</f>
        <v>15</v>
      </c>
      <c r="V16" s="670"/>
      <c r="W16" s="10">
        <f>DSUM(健康福祉施設名簿!$C$4:$P$1851,健康福祉施設名簿!$O$4,Sheet2!H18:I19)+DSUM(健康福祉施設名簿!$C$4:$P$1851,健康福祉施設名簿!$O$4,Sheet2!J18:K19)</f>
        <v>0</v>
      </c>
      <c r="X16" s="668"/>
      <c r="Y16" s="19">
        <f>DSUM(健康福祉施設名簿!$C$4:$P$1851,健康福祉施設名簿!$O$4,Sheet2!L18:M19)</f>
        <v>0</v>
      </c>
      <c r="Z16" s="670"/>
      <c r="AA16" s="10">
        <f>DSUM(健康福祉施設名簿!$C$4:$P$1851,健康福祉施設名簿!$O$4,Sheet2!N18:O19)+DSUM(健康福祉施設名簿!$C$4:$P$1851,健康福祉施設名簿!$O$4,Sheet2!P18:Q19)</f>
        <v>0</v>
      </c>
      <c r="AB16" s="668"/>
      <c r="AC16" s="10">
        <f>DSUM(健康福祉施設名簿!$C$4:$P$1851,健康福祉施設名簿!$O$4,Sheet2!R18:S19)+DSUM(健康福祉施設名簿!$C$4:$P$1851,健康福祉施設名簿!$O$4,Sheet2!T18:U19)</f>
        <v>0</v>
      </c>
      <c r="AD16" s="668"/>
      <c r="AE16" s="19">
        <f>DSUM(健康福祉施設名簿!$C$4:$P$1851,健康福祉施設名簿!$O$4,Sheet2!V18:W19)</f>
        <v>0</v>
      </c>
      <c r="AF16" s="668"/>
      <c r="AG16" s="10">
        <f>DSUM(健康福祉施設名簿!$C$4:$P$1851,健康福祉施設名簿!$O$4,Sheet2!X18:Y19)+DSUM(健康福祉施設名簿!$C$4:$P$1851,健康福祉施設名簿!$O$4,Sheet2!Z18:AA19)</f>
        <v>0</v>
      </c>
      <c r="AH16" s="668"/>
      <c r="AI16" s="183">
        <f>DSUM(健康福祉施設名簿!$C$4:$P$1851,健康福祉施設名簿!$O$4,Sheet2!AB18:AC19)+DSUM(健康福祉施設名簿!$C$4:$P$1851,健康福祉施設名簿!$O$4,Sheet2!AD18:AE19)+DSUM(健康福祉施設名簿!$C$4:$P$1851,健康福祉施設名簿!$O$4,Sheet2!AF18:AG19)+DSUM(健康福祉施設名簿!$C$4:$P$1851,健康福祉施設名簿!$O$4,Sheet2!AH18:AI19)+DSUM(健康福祉施設名簿!$C$4:$P$1851,健康福祉施設名簿!$O$4,Sheet2!AJ18:AK19)</f>
        <v>0</v>
      </c>
      <c r="AK16" s="199">
        <f t="shared" si="1"/>
        <v>0</v>
      </c>
      <c r="AL16" s="199">
        <f t="shared" si="3"/>
        <v>15</v>
      </c>
    </row>
    <row r="17" spans="1:38" ht="22.5" customHeight="1" x14ac:dyDescent="0.15">
      <c r="A17" s="59"/>
      <c r="B17" s="61" t="s">
        <v>4911</v>
      </c>
      <c r="C17" s="66" t="s">
        <v>4894</v>
      </c>
      <c r="D17" s="33">
        <f>F17+H17+J17+L17+N17+P17</f>
        <v>3</v>
      </c>
      <c r="E17" s="117">
        <f t="shared" si="2"/>
        <v>36</v>
      </c>
      <c r="F17" s="93">
        <f>COUNTIFS(健康福祉施設名簿!$C$4:$C$1851,$C$17,健康福祉施設名簿!$D$4:$D$1851,"青森地域")</f>
        <v>1</v>
      </c>
      <c r="G17" s="79">
        <f>DSUM(健康福祉施設名簿!$C$4:$P$1851,健康福祉施設名簿!$N$4,Sheet1!B22:C23)</f>
        <v>10</v>
      </c>
      <c r="H17" s="69">
        <f>COUNTIFS(健康福祉施設名簿!$C$4:$C$1851,$C$17,健康福祉施設名簿!$D$4:$D$1851,"津軽地域")</f>
        <v>1</v>
      </c>
      <c r="I17" s="79">
        <f>DSUM(健康福祉施設名簿!$C$4:$P$1851,健康福祉施設名簿!$N$4,Sheet1!D22:E23)</f>
        <v>12</v>
      </c>
      <c r="J17" s="69">
        <f>COUNTIFS(健康福祉施設名簿!$C$4:$C$1851,$C$17,健康福祉施設名簿!$D$4:$D$1851,"八戸地域")</f>
        <v>0</v>
      </c>
      <c r="K17" s="79">
        <f>DSUM(健康福祉施設名簿!$C$4:$P$1851,健康福祉施設名簿!$N$4,Sheet1!F22:G23)</f>
        <v>0</v>
      </c>
      <c r="L17" s="69">
        <f>COUNTIFS(健康福祉施設名簿!$C$4:$C$1851,$C$17,健康福祉施設名簿!$D$4:$D$1851,"西北五地域")</f>
        <v>0</v>
      </c>
      <c r="M17" s="79">
        <f>DSUM(健康福祉施設名簿!$C$4:$P$1851,健康福祉施設名簿!$N$4,Sheet1!H22:I23)</f>
        <v>0</v>
      </c>
      <c r="N17" s="69">
        <f>COUNTIFS(健康福祉施設名簿!$C$4:$C$1851,$C$17,健康福祉施設名簿!$D$4:$D$1851,"上十三地域")</f>
        <v>1</v>
      </c>
      <c r="O17" s="79">
        <f>DSUM(健康福祉施設名簿!$C$4:$P$1851,健康福祉施設名簿!$N$4,Sheet1!J22:K23)</f>
        <v>14</v>
      </c>
      <c r="P17" s="69">
        <f>COUNTIFS(健康福祉施設名簿!$C$4:$C$1851,$C$17,健康福祉施設名簿!$D$4:$D$1851,"下北地域")</f>
        <v>0</v>
      </c>
      <c r="Q17" s="96">
        <f>DSUM(健康福祉施設名簿!$C$4:$P$1851,健康福祉施設名簿!$N$4,Sheet1!L22:M23)</f>
        <v>0</v>
      </c>
      <c r="R17" s="93">
        <f>COUNTIFS(健康福祉施設名簿!$C$4:$C$1851,$C17,健康福祉施設名簿!$J$4:$J$1851,"公")+COUNTIFS(健康福祉施設名簿!$C$4:$C$1851,$C17,健康福祉施設名簿!$J$4:$J$1851,"独法")</f>
        <v>0</v>
      </c>
      <c r="S17" s="15">
        <f>DSUM(健康福祉施設名簿!$C$4:$P$1851,健康福祉施設名簿!$N$4,Sheet2!B22:C23)+DSUM(健康福祉施設名簿!$C$4:$P$1851,健康福祉施設名簿!$N$4,Sheet2!D22:E23)</f>
        <v>0</v>
      </c>
      <c r="T17" s="14">
        <f>COUNTIFS(健康福祉施設名簿!$C$4:$C$1851,$C17,健康福祉施設名簿!$J$4:$J$1851,"福法")</f>
        <v>3</v>
      </c>
      <c r="U17" s="15">
        <f>DSUM(健康福祉施設名簿!$C$4:$P$1851,健康福祉施設名簿!$N$4,Sheet2!F22:G23)</f>
        <v>36</v>
      </c>
      <c r="V17" s="69">
        <f>COUNTIFS(健康福祉施設名簿!$C$4:$C$1851,$C17,健康福祉施設名簿!$J$4:$J$1851,"一財")+COUNTIFS(健康福祉施設名簿!$C$4:$C$1851,$C17,健康福祉施設名簿!$J$4:$J$1851,"公財")</f>
        <v>0</v>
      </c>
      <c r="W17" s="10">
        <f>DSUM(健康福祉施設名簿!$C$4:$P$1851,健康福祉施設名簿!$N$4,Sheet2!H22:I23)+DSUM(健康福祉施設名簿!$C$4:$P$1851,健康福祉施設名簿!$N$4,Sheet2!J22:K23)</f>
        <v>0</v>
      </c>
      <c r="X17" s="14">
        <f>COUNTIFS(健康福祉施設名簿!$C$4:$C$1851,$C17,健康福祉施設名簿!$J$4:$J$1851,"宗法")</f>
        <v>0</v>
      </c>
      <c r="Y17" s="15">
        <f>DSUM(健康福祉施設名簿!$C$4:$P$1851,健康福祉施設名簿!$N$4,Sheet2!L22:M23)</f>
        <v>0</v>
      </c>
      <c r="Z17" s="69">
        <f>COUNTIFS(健康福祉施設名簿!$C$4:$C$1851,$C17,健康福祉施設名簿!$J$4:$J$1851,"私立")+COUNTIFS(健康福祉施設名簿!$C$4:$C$1851,$C17,健康福祉施設名簿!$J$4:$J$1851,"個人")</f>
        <v>0</v>
      </c>
      <c r="AA17" s="10">
        <f>DSUM(健康福祉施設名簿!$C$4:$P$1851,健康福祉施設名簿!$N$4,Sheet2!N22:O23)+DSUM(健康福祉施設名簿!$C$4:$P$1851,健康福祉施設名簿!$N$4,Sheet2!P22:Q23)</f>
        <v>0</v>
      </c>
      <c r="AB17" s="14">
        <f>COUNTIFS(健康福祉施設名簿!$C$4:$C$1851,$C17,健康福祉施設名簿!$J$4:$J$1851,"医法")+COUNTIFS(健康福祉施設名簿!$C$4:$C$1851,$C17,健康福祉施設名簿!$J$4:$J$1851,"社医")</f>
        <v>0</v>
      </c>
      <c r="AC17" s="10">
        <f>DSUM(健康福祉施設名簿!$C$4:$P$1851,健康福祉施設名簿!$N$4,Sheet2!R22:S23)+DSUM(健康福祉施設名簿!$C$4:$P$1851,健康福祉施設名簿!$N$4,Sheet2!T22:U23)</f>
        <v>0</v>
      </c>
      <c r="AD17" s="14">
        <f>COUNTIFS(健康福祉施設名簿!$C$4:$C$1851,$C17,健康福祉施設名簿!$J$4:$J$1851,"生協")</f>
        <v>0</v>
      </c>
      <c r="AE17" s="15">
        <f>DSUM(健康福祉施設名簿!$C$4:$P$1851,健康福祉施設名簿!$N$4,Sheet2!V22:W23)</f>
        <v>0</v>
      </c>
      <c r="AF17" s="14">
        <f>COUNTIFS(健康福祉施設名簿!$C$4:$C$1851,$C17,健康福祉施設名簿!$J$4:$J$1851,"一社")+COUNTIFS(健康福祉施設名簿!$C$4:$C$1851,$C17,健康福祉施設名簿!$J$4:$J$1851,"公社")</f>
        <v>0</v>
      </c>
      <c r="AG17" s="10">
        <f>DSUM(健康福祉施設名簿!$C$4:$P$1851,健康福祉施設名簿!$N$4,Sheet2!X22:Y23)+DSUM(健康福祉施設名簿!$C$4:$P$1851,健康福祉施設名簿!$N$4,Sheet2!Z22:AA23)</f>
        <v>0</v>
      </c>
      <c r="AH17" s="33">
        <f>COUNTIFS(健康福祉施設名簿!$C$4:$C$1851,$C17,健康福祉施設名簿!$J$4:$J$1851,"NPO")+COUNTIFS(健康福祉施設名簿!$C$4:$C$1851,$C17,健康福祉施設名簿!$J$4:$J$1851,"学法")+COUNTIFS(健康福祉施設名簿!$C$4:$C$1851,$C17,健康福祉施設名簿!$J$4:$J$1851,"株式")+COUNTIFS(健康福祉施設名簿!$C$4:$C$1851,$C17,健康福祉施設名簿!$J$4:$J$1851,"日赤")+COUNTIFS(健康福祉施設名簿!$C$4:$C$1851,$C17,健康福祉施設名簿!$J$4:$J$1851,"有限")</f>
        <v>0</v>
      </c>
      <c r="AI17" s="179">
        <f>DSUM(健康福祉施設名簿!$C$4:$P$1851,健康福祉施設名簿!$N$4,Sheet2!AB22:AC23)+DSUM(健康福祉施設名簿!$C$4:$P$1851,健康福祉施設名簿!$N$4,Sheet2!AD22:AE23)+DSUM(健康福祉施設名簿!$C$4:$P$1851,健康福祉施設名簿!$N$4,Sheet2!AF22:AG23)+DSUM(健康福祉施設名簿!$C$4:$P$1851,健康福祉施設名簿!$N$4,Sheet2!AH22:AI23)+DSUM(健康福祉施設名簿!$C$4:$P$1851,健康福祉施設名簿!$N$4,Sheet2!AJ22:AK23)</f>
        <v>0</v>
      </c>
      <c r="AK17" s="199">
        <f t="shared" si="1"/>
        <v>3</v>
      </c>
      <c r="AL17" s="199">
        <f t="shared" si="3"/>
        <v>36</v>
      </c>
    </row>
    <row r="18" spans="1:38" ht="22.5" customHeight="1" x14ac:dyDescent="0.15">
      <c r="A18" s="59"/>
      <c r="B18" s="61" t="s">
        <v>4912</v>
      </c>
      <c r="C18" s="66" t="s">
        <v>4895</v>
      </c>
      <c r="D18" s="33">
        <f>F18+H18+J18+L18+N18+P18</f>
        <v>1</v>
      </c>
      <c r="E18" s="126" t="s">
        <v>4896</v>
      </c>
      <c r="F18" s="93">
        <f>COUNTIFS(健康福祉施設名簿!$C$4:$C$1851,$C$18,健康福祉施設名簿!$D$4:$D$1851,"青森地域")</f>
        <v>0</v>
      </c>
      <c r="G18" s="78"/>
      <c r="H18" s="69">
        <f>COUNTIFS(健康福祉施設名簿!$C$4:$C$1851,$C$18,健康福祉施設名簿!$D$4:$D$1851,"津軽地域")</f>
        <v>1</v>
      </c>
      <c r="I18" s="78" t="s">
        <v>1958</v>
      </c>
      <c r="J18" s="69">
        <f>COUNTIFS(健康福祉施設名簿!$C$4:$C$1851,$C$18,健康福祉施設名簿!$D$4:$D$1851,"八戸地域")</f>
        <v>0</v>
      </c>
      <c r="K18" s="78"/>
      <c r="L18" s="69">
        <f>COUNTIFS(健康福祉施設名簿!$C$4:$C$1851,$C$18,健康福祉施設名簿!$D$4:$D$1851,"西北五地域")</f>
        <v>0</v>
      </c>
      <c r="M18" s="78"/>
      <c r="N18" s="69">
        <f>COUNTIFS(健康福祉施設名簿!$C$4:$C$1851,$C$18,健康福祉施設名簿!$D$4:$D$1851,"上十三地域")</f>
        <v>0</v>
      </c>
      <c r="O18" s="78"/>
      <c r="P18" s="69">
        <f>COUNTIFS(健康福祉施設名簿!$C$4:$C$1851,$C$18,健康福祉施設名簿!$D$4:$D$1851,"下北地域")</f>
        <v>0</v>
      </c>
      <c r="Q18" s="95"/>
      <c r="R18" s="93">
        <f>COUNTIFS(健康福祉施設名簿!$C$4:$C$1851,$C18,健康福祉施設名簿!$J$4:$J$1851,"公")+COUNTIFS(健康福祉施設名簿!$C$4:$C$1851,$C18,健康福祉施設名簿!$J$4:$J$1851,"独法")</f>
        <v>0</v>
      </c>
      <c r="S18" s="15"/>
      <c r="T18" s="14">
        <f>COUNTIFS(健康福祉施設名簿!$C$4:$C$1851,$C18,健康福祉施設名簿!$J$4:$J$1851,"福法")</f>
        <v>1</v>
      </c>
      <c r="U18" s="13" t="s">
        <v>5386</v>
      </c>
      <c r="V18" s="69">
        <f>COUNTIFS(健康福祉施設名簿!$C$4:$C$1851,$C18,健康福祉施設名簿!$J$4:$J$1851,"一財")+COUNTIFS(健康福祉施設名簿!$C$4:$C$1851,$C18,健康福祉施設名簿!$J$4:$J$1851,"公財")</f>
        <v>0</v>
      </c>
      <c r="W18" s="127"/>
      <c r="X18" s="14">
        <f>COUNTIFS(健康福祉施設名簿!$C$4:$C$1851,$C18,健康福祉施設名簿!$J$4:$J$1851,"宗法")</f>
        <v>0</v>
      </c>
      <c r="Y18" s="13"/>
      <c r="Z18" s="69">
        <f>COUNTIFS(健康福祉施設名簿!$C$4:$C$1851,$C18,健康福祉施設名簿!$J$4:$J$1851,"私立")+COUNTIFS(健康福祉施設名簿!$C$4:$C$1851,$C18,健康福祉施設名簿!$J$4:$J$1851,"個人")</f>
        <v>0</v>
      </c>
      <c r="AA18" s="127"/>
      <c r="AB18" s="14">
        <f>COUNTIFS(健康福祉施設名簿!$C$4:$C$1851,$C18,健康福祉施設名簿!$J$4:$J$1851,"医法")+COUNTIFS(健康福祉施設名簿!$C$4:$C$1851,$C18,健康福祉施設名簿!$J$4:$J$1851,"社医")</f>
        <v>0</v>
      </c>
      <c r="AC18" s="127"/>
      <c r="AD18" s="14">
        <f>COUNTIFS(健康福祉施設名簿!$C$4:$C$1851,$C18,健康福祉施設名簿!$J$4:$J$1851,"生協")</f>
        <v>0</v>
      </c>
      <c r="AE18" s="13"/>
      <c r="AF18" s="14">
        <f>COUNTIFS(健康福祉施設名簿!$C$4:$C$1851,$C18,健康福祉施設名簿!$J$4:$J$1851,"一社")+COUNTIFS(健康福祉施設名簿!$C$4:$C$1851,$C18,健康福祉施設名簿!$J$4:$J$1851,"公社")</f>
        <v>0</v>
      </c>
      <c r="AG18" s="127"/>
      <c r="AH18" s="11">
        <f>COUNTIFS(健康福祉施設名簿!$C$4:$C$1851,$C18,健康福祉施設名簿!$J$4:$J$1851,"NPO")+COUNTIFS(健康福祉施設名簿!$C$4:$C$1851,$C18,健康福祉施設名簿!$J$4:$J$1851,"学法")+COUNTIFS(健康福祉施設名簿!$C$4:$C$1851,$C18,健康福祉施設名簿!$J$4:$J$1851,"株式")+COUNTIFS(健康福祉施設名簿!$C$4:$C$1851,$C18,健康福祉施設名簿!$J$4:$J$1851,"日赤")+COUNTIFS(健康福祉施設名簿!$C$4:$C$1851,$C18,健康福祉施設名簿!$J$4:$J$1851,"有限")</f>
        <v>0</v>
      </c>
      <c r="AI18" s="184"/>
      <c r="AK18" s="199">
        <f t="shared" si="1"/>
        <v>1</v>
      </c>
      <c r="AL18" s="199" t="e">
        <f t="shared" si="3"/>
        <v>#VALUE!</v>
      </c>
    </row>
    <row r="19" spans="1:38" ht="22.5" customHeight="1" thickBot="1" x14ac:dyDescent="0.2">
      <c r="A19" s="62"/>
      <c r="B19" s="63" t="s">
        <v>4913</v>
      </c>
      <c r="C19" s="67" t="s">
        <v>4897</v>
      </c>
      <c r="D19" s="34">
        <f>F19+H19+J19+L19+N19+P19</f>
        <v>6</v>
      </c>
      <c r="E19" s="128">
        <f>G19+I19+K19+M19+O19+Q19</f>
        <v>15</v>
      </c>
      <c r="F19" s="93">
        <f>COUNTIFS(健康福祉施設名簿!$C$4:$C$1851,$C$19,健康福祉施設名簿!$D$4:$D$1851,"青森地域")</f>
        <v>2</v>
      </c>
      <c r="G19" s="80">
        <f>DSUM(健康福祉施設名簿!$C$4:$P$1851,健康福祉施設名簿!$N$4,Sheet1!B24:C25)</f>
        <v>6</v>
      </c>
      <c r="H19" s="69">
        <f>COUNTIFS(健康福祉施設名簿!$C$4:$C$1851,$C$19,健康福祉施設名簿!$D$4:$D$1851,"津軽地域")</f>
        <v>2</v>
      </c>
      <c r="I19" s="80">
        <f>DSUM(健康福祉施設名簿!$C$4:$P$1851,健康福祉施設名簿!$N$4,Sheet1!D24:E25)</f>
        <v>3</v>
      </c>
      <c r="J19" s="69">
        <f>COUNTIFS(健康福祉施設名簿!$C$4:$C$1851,$C$19,健康福祉施設名簿!$D$4:$D$1851,"八戸地域")</f>
        <v>1</v>
      </c>
      <c r="K19" s="80">
        <f>DSUM(健康福祉施設名簿!$C$4:$P$1851,健康福祉施設名簿!$N$4,Sheet1!F24:G25)</f>
        <v>2</v>
      </c>
      <c r="L19" s="69">
        <f>COUNTIFS(健康福祉施設名簿!$C$4:$C$1851,$C$19,健康福祉施設名簿!$D$4:$D$1851,"西北五地域")</f>
        <v>0</v>
      </c>
      <c r="M19" s="80">
        <f>DSUM(健康福祉施設名簿!$C$4:$P$1851,健康福祉施設名簿!$N$4,Sheet1!H24:I25)</f>
        <v>0</v>
      </c>
      <c r="N19" s="69">
        <f>COUNTIFS(健康福祉施設名簿!$C$4:$C$1851,$C$19,健康福祉施設名簿!$D$4:$D$1851,"上十三地域")</f>
        <v>0</v>
      </c>
      <c r="O19" s="80">
        <f>DSUM(健康福祉施設名簿!$C$4:$P$1851,健康福祉施設名簿!$N$4,Sheet1!J24:K25)</f>
        <v>0</v>
      </c>
      <c r="P19" s="69">
        <f>COUNTIFS(健康福祉施設名簿!$C$4:$C$1851,$C$19,健康福祉施設名簿!$D$4:$D$1851,"下北地域")</f>
        <v>1</v>
      </c>
      <c r="Q19" s="97">
        <f>DSUM(健康福祉施設名簿!$C$4:$P$1851,健康福祉施設名簿!$N$4,Sheet1!L24:M25)</f>
        <v>4</v>
      </c>
      <c r="R19" s="93">
        <f>COUNTIFS(健康福祉施設名簿!$C$4:$C$1851,$C19,健康福祉施設名簿!$J$4:$J$1851,"公")+COUNTIFS(健康福祉施設名簿!$C$4:$C$1851,$C19,健康福祉施設名簿!$J$4:$J$1851,"独法")</f>
        <v>5</v>
      </c>
      <c r="S19" s="20">
        <f>DSUM(健康福祉施設名簿!$C$4:$P$1851,健康福祉施設名簿!$N$4,Sheet2!B24:C25)+DSUM(健康福祉施設名簿!$C$4:$P$1851,健康福祉施設名簿!$N$4,Sheet2!D24:E25)</f>
        <v>14</v>
      </c>
      <c r="T19" s="21">
        <f>COUNTIFS(健康福祉施設名簿!$C$4:$C$1851,$C19,健康福祉施設名簿!$J$4:$J$1851,"福法")</f>
        <v>0</v>
      </c>
      <c r="U19" s="20">
        <f>DSUM(健康福祉施設名簿!$C$4:$P$1851,健康福祉施設名簿!$N$4,Sheet2!F24:G25)</f>
        <v>0</v>
      </c>
      <c r="V19" s="69">
        <f>COUNTIFS(健康福祉施設名簿!$C$4:$C$1851,$C19,健康福祉施設名簿!$J$4:$J$1851,"一財")+COUNTIFS(健康福祉施設名簿!$C$4:$C$1851,$C19,健康福祉施設名簿!$J$4:$J$1851,"公財")</f>
        <v>0</v>
      </c>
      <c r="W19" s="80">
        <f>DSUM(健康福祉施設名簿!$C$4:$P$1851,健康福祉施設名簿!$N$4,Sheet2!H24:I25)+DSUM(健康福祉施設名簿!$C$4:$P$1851,健康福祉施設名簿!$N$4,Sheet2!J24:K25)</f>
        <v>0</v>
      </c>
      <c r="X19" s="21">
        <f>COUNTIFS(健康福祉施設名簿!$C$4:$C$1851,$C19,健康福祉施設名簿!$J$4:$J$1851,"宗法")</f>
        <v>0</v>
      </c>
      <c r="Y19" s="20">
        <f>DSUM(健康福祉施設名簿!$C$4:$P$1851,健康福祉施設名簿!$N$4,Sheet2!L24:M25)</f>
        <v>0</v>
      </c>
      <c r="Z19" s="69">
        <f>COUNTIFS(健康福祉施設名簿!$C$4:$C$1851,$C19,健康福祉施設名簿!$J$4:$J$1851,"私立")+COUNTIFS(健康福祉施設名簿!$C$4:$C$1851,$C19,健康福祉施設名簿!$J$4:$J$1851,"個人")</f>
        <v>0</v>
      </c>
      <c r="AA19" s="80">
        <f>DSUM(健康福祉施設名簿!$C$4:$P$1851,健康福祉施設名簿!$N$4,Sheet2!N24:O25)+DSUM(健康福祉施設名簿!$C$4:$P$1851,健康福祉施設名簿!$N$4,Sheet2!P24:Q25)</f>
        <v>0</v>
      </c>
      <c r="AB19" s="21">
        <f>COUNTIFS(健康福祉施設名簿!$C$4:$C$1851,$C19,健康福祉施設名簿!$J$4:$J$1851,"医法")+COUNTIFS(健康福祉施設名簿!$C$4:$C$1851,$C19,健康福祉施設名簿!$J$4:$J$1851,"社医")</f>
        <v>0</v>
      </c>
      <c r="AC19" s="80">
        <f>DSUM(健康福祉施設名簿!$C$4:$P$1851,健康福祉施設名簿!$N$4,Sheet2!R24:S25)+DSUM(健康福祉施設名簿!$C$4:$P$1851,健康福祉施設名簿!$N$4,Sheet2!T24:U25)</f>
        <v>0</v>
      </c>
      <c r="AD19" s="21">
        <f>COUNTIFS(健康福祉施設名簿!$C$4:$C$1851,$C19,健康福祉施設名簿!$J$4:$J$1851,"生協")</f>
        <v>1</v>
      </c>
      <c r="AE19" s="20">
        <f>DSUM(健康福祉施設名簿!$C$4:$P$1851,健康福祉施設名簿!$N$4,Sheet2!V24:W25)</f>
        <v>1</v>
      </c>
      <c r="AF19" s="21">
        <f>COUNTIFS(健康福祉施設名簿!$C$4:$C$1851,$C19,健康福祉施設名簿!$J$4:$J$1851,"一社")+COUNTIFS(健康福祉施設名簿!$C$4:$C$1851,$C19,健康福祉施設名簿!$J$4:$J$1851,"公社")</f>
        <v>0</v>
      </c>
      <c r="AG19" s="80">
        <f>DSUM(健康福祉施設名簿!$C$4:$P$1851,健康福祉施設名簿!$N$4,Sheet2!X24:Y25)+DSUM(健康福祉施設名簿!$C$4:$P$1851,健康福祉施設名簿!$N$4,Sheet2!Z24:AA25)</f>
        <v>0</v>
      </c>
      <c r="AH19" s="34">
        <f>COUNTIFS(健康福祉施設名簿!$C$4:$C$1851,$C19,健康福祉施設名簿!$J$4:$J$1851,"NPO")+COUNTIFS(健康福祉施設名簿!$C$4:$C$1851,$C19,健康福祉施設名簿!$J$4:$J$1851,"学法")+COUNTIFS(健康福祉施設名簿!$C$4:$C$1851,$C19,健康福祉施設名簿!$J$4:$J$1851,"株式")+COUNTIFS(健康福祉施設名簿!$C$4:$C$1851,$C19,健康福祉施設名簿!$J$4:$J$1851,"日赤")+COUNTIFS(健康福祉施設名簿!$C$4:$C$1851,$C19,健康福祉施設名簿!$J$4:$J$1851,"有限")</f>
        <v>0</v>
      </c>
      <c r="AI19" s="179">
        <f>DSUM(健康福祉施設名簿!$C$4:$P$1851,健康福祉施設名簿!$N$4,Sheet2!AB24:AC25)+DSUM(健康福祉施設名簿!$C$4:$P$1851,健康福祉施設名簿!$N$4,Sheet2!AD24:AE25)+DSUM(健康福祉施設名簿!$C$4:$P$1851,健康福祉施設名簿!$N$4,Sheet2!AF24:AG25)+DSUM(健康福祉施設名簿!$C$4:$P$1851,健康福祉施設名簿!$N$4,Sheet2!AH24:AI25)+DSUM(健康福祉施設名簿!$C$4:$P$1851,健康福祉施設名簿!$N$4,Sheet2!AJ24:AK25)</f>
        <v>0</v>
      </c>
      <c r="AK19" s="199">
        <f t="shared" si="1"/>
        <v>6</v>
      </c>
      <c r="AL19" s="199">
        <f t="shared" si="3"/>
        <v>15</v>
      </c>
    </row>
    <row r="20" spans="1:38" ht="22.5" customHeight="1" x14ac:dyDescent="0.15">
      <c r="A20" s="125" t="s">
        <v>4931</v>
      </c>
      <c r="B20" s="671" t="s">
        <v>5370</v>
      </c>
      <c r="C20" s="672"/>
      <c r="D20" s="131">
        <f>SUM(D21:D23)</f>
        <v>314</v>
      </c>
      <c r="E20" s="124">
        <f>G20+I20+K20+M20+O20+Q20</f>
        <v>26527</v>
      </c>
      <c r="F20" s="132">
        <f>SUM(F21:F23)</f>
        <v>53</v>
      </c>
      <c r="G20" s="30">
        <f>SUM(G21:G23)</f>
        <v>4903</v>
      </c>
      <c r="H20" s="133">
        <f>SUM(H21:H23)</f>
        <v>68</v>
      </c>
      <c r="I20" s="30">
        <f>SUM(I21:I23)</f>
        <v>5837</v>
      </c>
      <c r="J20" s="133">
        <f>SUM(J21:J23)</f>
        <v>98</v>
      </c>
      <c r="K20" s="30">
        <f t="shared" ref="K20:Q20" si="4">SUM(K21:K23)</f>
        <v>8670</v>
      </c>
      <c r="L20" s="133">
        <f>SUM(L21:L23)</f>
        <v>42</v>
      </c>
      <c r="M20" s="30">
        <f t="shared" si="4"/>
        <v>2688</v>
      </c>
      <c r="N20" s="133">
        <f>SUM(N21:N23)</f>
        <v>45</v>
      </c>
      <c r="O20" s="30">
        <f t="shared" si="4"/>
        <v>3595</v>
      </c>
      <c r="P20" s="133">
        <f>SUM(P21:P23)</f>
        <v>8</v>
      </c>
      <c r="Q20" s="124">
        <f t="shared" si="4"/>
        <v>834</v>
      </c>
      <c r="R20" s="155">
        <f t="shared" ref="R20:AI20" si="5">SUM(R21:R23)</f>
        <v>4</v>
      </c>
      <c r="S20" s="158">
        <f t="shared" si="5"/>
        <v>393</v>
      </c>
      <c r="T20" s="159">
        <f t="shared" si="5"/>
        <v>257</v>
      </c>
      <c r="U20" s="158">
        <f t="shared" si="5"/>
        <v>20235</v>
      </c>
      <c r="V20" s="157">
        <f t="shared" si="5"/>
        <v>3</v>
      </c>
      <c r="W20" s="160">
        <f t="shared" si="5"/>
        <v>565</v>
      </c>
      <c r="X20" s="159">
        <f t="shared" si="5"/>
        <v>3</v>
      </c>
      <c r="Y20" s="158">
        <f t="shared" si="5"/>
        <v>205</v>
      </c>
      <c r="Z20" s="157">
        <f t="shared" si="5"/>
        <v>0</v>
      </c>
      <c r="AA20" s="160">
        <f t="shared" si="5"/>
        <v>0</v>
      </c>
      <c r="AB20" s="159">
        <f t="shared" si="5"/>
        <v>0</v>
      </c>
      <c r="AC20" s="160">
        <f t="shared" si="5"/>
        <v>0</v>
      </c>
      <c r="AD20" s="159">
        <f t="shared" si="5"/>
        <v>0</v>
      </c>
      <c r="AE20" s="158">
        <f t="shared" si="5"/>
        <v>0</v>
      </c>
      <c r="AF20" s="159">
        <f t="shared" si="5"/>
        <v>0</v>
      </c>
      <c r="AG20" s="160">
        <f t="shared" si="5"/>
        <v>0</v>
      </c>
      <c r="AH20" s="175">
        <f t="shared" si="5"/>
        <v>47</v>
      </c>
      <c r="AI20" s="185">
        <f t="shared" si="5"/>
        <v>5129</v>
      </c>
      <c r="AK20" s="199">
        <f t="shared" si="1"/>
        <v>314</v>
      </c>
      <c r="AL20" s="199">
        <f t="shared" si="3"/>
        <v>26527</v>
      </c>
    </row>
    <row r="21" spans="1:38" ht="22.5" customHeight="1" x14ac:dyDescent="0.15">
      <c r="A21" s="108"/>
      <c r="B21" s="60" t="s">
        <v>4904</v>
      </c>
      <c r="C21" s="65" t="s">
        <v>5359</v>
      </c>
      <c r="D21" s="77">
        <f t="shared" ref="D21:D34" si="6">F21+H21+J21+L21+N21+P21</f>
        <v>249</v>
      </c>
      <c r="E21" s="94">
        <f t="shared" ref="E21:E32" si="7">G21+I21+K21+M21+O21+Q21</f>
        <v>21251</v>
      </c>
      <c r="F21" s="93">
        <f>COUNTIFS(健康福祉施設名簿!$C$4:$C$1851,$C$21,健康福祉施設名簿!$D$4:$D$1851,"青森地域")</f>
        <v>39</v>
      </c>
      <c r="G21" s="10">
        <f>DSUM(健康福祉施設名簿!$C$4:$T$1851,健康福祉施設名簿!$T$4,Sheet1!B26:C27)</f>
        <v>3334</v>
      </c>
      <c r="H21" s="69">
        <f>COUNTIFS(健康福祉施設名簿!$C$4:$C$1851,$C$21,健康福祉施設名簿!$D$4:$D$1851,"津軽地域")</f>
        <v>59</v>
      </c>
      <c r="I21" s="10">
        <f>DSUM(健康福祉施設名簿!$C$4:$T$1851,健康福祉施設名簿!$T$4,Sheet1!D26:E27)</f>
        <v>4856</v>
      </c>
      <c r="J21" s="69">
        <f>COUNTIFS(健康福祉施設名簿!$C$4:$C$1851,$C$21,健康福祉施設名簿!$D$4:$D$1851,"八戸地域")</f>
        <v>81</v>
      </c>
      <c r="K21" s="10">
        <f>DSUM(健康福祉施設名簿!$C$4:$T$1851,健康福祉施設名簿!$T$4,Sheet1!F26:G27)</f>
        <v>7411</v>
      </c>
      <c r="L21" s="69">
        <f>COUNTIFS(健康福祉施設名簿!$C$4:$C$1851,$C$21,健康福祉施設名簿!$D$4:$D$1851,"西北五地域")</f>
        <v>28</v>
      </c>
      <c r="M21" s="10">
        <f>DSUM(健康福祉施設名簿!$C$4:$T$1851,健康福祉施設名簿!$T$4,Sheet1!H26:I27)</f>
        <v>2033</v>
      </c>
      <c r="N21" s="69">
        <f>COUNTIFS(健康福祉施設名簿!$C$4:$C$1851,$C$21,健康福祉施設名簿!$D$4:$D$1851,"上十三地域")</f>
        <v>39</v>
      </c>
      <c r="O21" s="10">
        <f>DSUM(健康福祉施設名簿!$C$4:$T$1851,健康福祉施設名簿!$T$4,Sheet1!J26:K27)</f>
        <v>3222</v>
      </c>
      <c r="P21" s="69">
        <f>COUNTIFS(健康福祉施設名簿!$C$4:$C$1851,$C$21,健康福祉施設名簿!$D$4:$D$1851,"下北地域")</f>
        <v>3</v>
      </c>
      <c r="Q21" s="94">
        <f>DSUM(健康福祉施設名簿!$C$4:$T$1851,健康福祉施設名簿!$T$4,Sheet1!L26:M27)</f>
        <v>395</v>
      </c>
      <c r="R21" s="93">
        <f>COUNTIFS(健康福祉施設名簿!$C$4:$C$1851,$C21,健康福祉施設名簿!$J$4:$J$1851,"公")+COUNTIFS(健康福祉施設名簿!$C$4:$C$1851,$C21,健康福祉施設名簿!$J$4:$J$1851,"独法")</f>
        <v>1</v>
      </c>
      <c r="S21" s="161">
        <f>DSUM(健康福祉施設名簿!$C$4:$T$1851,健康福祉施設名簿!$T$4,Sheet2!B26:C27)+DSUM(健康福祉施設名簿!$C$4:$T$1851,健康福祉施設名簿!$T$4,Sheet2!D26:E27)</f>
        <v>215</v>
      </c>
      <c r="T21" s="162">
        <f>COUNTIFS(健康福祉施設名簿!$C$4:$C$1851,$C21,健康福祉施設名簿!$J$4:$J$1851,"福法")</f>
        <v>228</v>
      </c>
      <c r="U21" s="161">
        <f>DSUM(健康福祉施設名簿!$C$4:$T$1851,健康福祉施設名簿!$T$4,Sheet2!F26:G27)</f>
        <v>18498</v>
      </c>
      <c r="V21" s="69">
        <f>COUNTIFS(健康福祉施設名簿!$C$4:$C$1851,$C21,健康福祉施設名簿!$J$4:$J$1851,"一財")+COUNTIFS(健康福祉施設名簿!$C$4:$C$1851,$C21,健康福祉施設名簿!$J$4:$J$1851,"公財")</f>
        <v>0</v>
      </c>
      <c r="W21" s="163">
        <f>DSUM(健康福祉施設名簿!$C$4:$T$1851,健康福祉施設名簿!$T$4,Sheet2!H26:I27)+DSUM(健康福祉施設名簿!$C$4:$T$1851,健康福祉施設名簿!$T$4,Sheet2!J26:K27)</f>
        <v>0</v>
      </c>
      <c r="X21" s="162">
        <f>COUNTIFS(健康福祉施設名簿!$C$4:$C$1851,$C21,健康福祉施設名簿!$J$4:$J$1851,"宗法")</f>
        <v>0</v>
      </c>
      <c r="Y21" s="161">
        <f>DSUM(健康福祉施設名簿!$C$4:$T$1851,健康福祉施設名簿!$T$4,Sheet2!L26:M27)</f>
        <v>0</v>
      </c>
      <c r="Z21" s="69">
        <f>COUNTIFS(健康福祉施設名簿!$C$4:$C$1851,$C21,健康福祉施設名簿!$J$4:$J$1851,"私立")+COUNTIFS(健康福祉施設名簿!$C$4:$C$1851,$C21,健康福祉施設名簿!$J$4:$J$1851,"個人")</f>
        <v>0</v>
      </c>
      <c r="AA21" s="163">
        <f>DSUM(健康福祉施設名簿!$C$4:$T$1851,健康福祉施設名簿!$T$4,Sheet2!N26:O27)+DSUM(健康福祉施設名簿!$C$4:$T$1851,健康福祉施設名簿!$T$4,Sheet2!P26:Q27)</f>
        <v>0</v>
      </c>
      <c r="AB21" s="162">
        <f>COUNTIFS(健康福祉施設名簿!$C$4:$C$1851,$C21,健康福祉施設名簿!$J$4:$J$1851,"医法")+COUNTIFS(健康福祉施設名簿!$C$4:$C$1851,$C21,健康福祉施設名簿!$J$4:$J$1851,"社医")</f>
        <v>0</v>
      </c>
      <c r="AC21" s="163">
        <f>DSUM(健康福祉施設名簿!$C$4:$T$1851,健康福祉施設名簿!$T$4,Sheet2!R26:S27)+DSUM(健康福祉施設名簿!$C$4:$T$1851,健康福祉施設名簿!$T$4,Sheet2!T26:U27)</f>
        <v>0</v>
      </c>
      <c r="AD21" s="162">
        <f>COUNTIFS(健康福祉施設名簿!$C$4:$C$1851,$C21,健康福祉施設名簿!$J$4:$J$1851,"生協")</f>
        <v>0</v>
      </c>
      <c r="AE21" s="161">
        <f>DSUM(健康福祉施設名簿!$C$4:$T$1851,健康福祉施設名簿!$T$4,Sheet2!V26:W27)</f>
        <v>0</v>
      </c>
      <c r="AF21" s="162">
        <f>COUNTIFS(健康福祉施設名簿!$C$4:$C$1851,$C21,健康福祉施設名簿!$J$4:$J$1851,"一社")+COUNTIFS(健康福祉施設名簿!$C$4:$C$1851,$C21,健康福祉施設名簿!$J$4:$J$1851,"公社")</f>
        <v>0</v>
      </c>
      <c r="AG21" s="163">
        <f>DSUM(健康福祉施設名簿!$C$4:$T$1851,健康福祉施設名簿!$T$4,Sheet2!X26:Y27)+DSUM(健康福祉施設名簿!$C$4:$T$1851,健康福祉施設名簿!$T$4,Sheet2!Z26:AA27)</f>
        <v>0</v>
      </c>
      <c r="AH21" s="77">
        <f>COUNTIFS(健康福祉施設名簿!$C$4:$C$1851,$C21,健康福祉施設名簿!$J$4:$J$1851,"NPO")+COUNTIFS(健康福祉施設名簿!$C$4:$C$1851,$C21,健康福祉施設名簿!$J$4:$J$1851,"学法")+COUNTIFS(健康福祉施設名簿!$C$4:$C$1851,$C21,健康福祉施設名簿!$J$4:$J$1851,"株式")+COUNTIFS(健康福祉施設名簿!$C$4:$C$1851,$C21,健康福祉施設名簿!$J$4:$J$1851,"日赤")+COUNTIFS(健康福祉施設名簿!$C$4:$C$1851,$C21,健康福祉施設名簿!$J$4:$J$1851,"有限")</f>
        <v>20</v>
      </c>
      <c r="AI21" s="319">
        <f>DSUM(健康福祉施設名簿!$C$4:$T$1851,健康福祉施設名簿!$T$4,Sheet2!AB26:AC27)+DSUM(健康福祉施設名簿!$C$4:$T$1851,健康福祉施設名簿!$T$4,Sheet2!AD26:AE27)+DSUM(健康福祉施設名簿!$C$4:$T$1851,健康福祉施設名簿!$T$4,Sheet2!AF26:AG27)+DSUM(健康福祉施設名簿!$C$4:$T$1851,健康福祉施設名簿!$T$4,Sheet2!AH26:AI27)+DSUM(健康福祉施設名簿!$C$4:$T$1851,健康福祉施設名簿!$T$4,Sheet2!AJ26:AK27)</f>
        <v>2538</v>
      </c>
      <c r="AK21" s="199">
        <f t="shared" si="1"/>
        <v>249</v>
      </c>
      <c r="AL21" s="199">
        <f t="shared" si="3"/>
        <v>21251</v>
      </c>
    </row>
    <row r="22" spans="1:38" ht="22.5" customHeight="1" x14ac:dyDescent="0.15">
      <c r="A22" s="108"/>
      <c r="B22" s="61" t="s">
        <v>4905</v>
      </c>
      <c r="C22" s="66" t="s">
        <v>5360</v>
      </c>
      <c r="D22" s="33">
        <f t="shared" si="6"/>
        <v>27</v>
      </c>
      <c r="E22" s="96">
        <f t="shared" si="7"/>
        <v>2591</v>
      </c>
      <c r="F22" s="93">
        <f>COUNTIFS(健康福祉施設名簿!$C$4:$C$1851,$C$22,健康福祉施設名簿!$D$4:$D$1851,"青森地域")</f>
        <v>12</v>
      </c>
      <c r="G22" s="79">
        <f>DSUM(健康福祉施設名簿!$C$4:$T$1851,健康福祉施設名簿!$T$4,Sheet1!B28:C29)</f>
        <v>1419</v>
      </c>
      <c r="H22" s="69">
        <f>COUNTIFS(健康福祉施設名簿!$C$4:$C$1851,$C$22,健康福祉施設名簿!$D$4:$D$1851,"津軽地域")</f>
        <v>4</v>
      </c>
      <c r="I22" s="79">
        <f>DSUM(健康福祉施設名簿!$C$4:$T$1851,健康福祉施設名簿!$T$4,Sheet1!D28:E29)</f>
        <v>346</v>
      </c>
      <c r="J22" s="69">
        <f>COUNTIFS(健康福祉施設名簿!$C$4:$C$1851,$C$22,健康福祉施設名簿!$D$4:$D$1851,"八戸地域")</f>
        <v>4</v>
      </c>
      <c r="K22" s="79">
        <f>DSUM(健康福祉施設名簿!$C$4:$T$1851,健康福祉施設名簿!$T$4,Sheet1!F28:G29)</f>
        <v>265</v>
      </c>
      <c r="L22" s="69">
        <f>COUNTIFS(健康福祉施設名簿!$C$4:$C$1851,$C$22,健康福祉施設名簿!$D$4:$D$1851,"西北五地域")</f>
        <v>2</v>
      </c>
      <c r="M22" s="79">
        <f>DSUM(健康福祉施設名簿!$C$4:$T$1851,健康福祉施設名簿!$T$4,Sheet1!H28:I29)</f>
        <v>100</v>
      </c>
      <c r="N22" s="69">
        <f>COUNTIFS(健康福祉施設名簿!$C$4:$C$1851,$C$22,健康福祉施設名簿!$D$4:$D$1851,"上十三地域")</f>
        <v>2</v>
      </c>
      <c r="O22" s="79">
        <f>DSUM(健康福祉施設名簿!$C$4:$T$1851,健康福祉施設名簿!$T$4,Sheet1!J28:K29)</f>
        <v>145</v>
      </c>
      <c r="P22" s="69">
        <f>COUNTIFS(健康福祉施設名簿!$C$4:$C$1851,$C$22,健康福祉施設名簿!$D$4:$D$1851,"下北地域")</f>
        <v>3</v>
      </c>
      <c r="Q22" s="96">
        <f>DSUM(健康福祉施設名簿!$C$4:$T$1851,健康福祉施設名簿!$T$4,Sheet1!L28:M29)</f>
        <v>316</v>
      </c>
      <c r="R22" s="93">
        <f>COUNTIFS(健康福祉施設名簿!$C$4:$C$1851,$C22,健康福祉施設名簿!$J$4:$J$1851,"公")+COUNTIFS(健康福祉施設名簿!$C$4:$C$1851,$C22,健康福祉施設名簿!$J$4:$J$1851,"独法")</f>
        <v>0</v>
      </c>
      <c r="S22" s="164">
        <f>DSUM(健康福祉施設名簿!$C$4:$T$1851,健康福祉施設名簿!$T$4,Sheet2!B28:C29)+DSUM(健康福祉施設名簿!$C$4:$T$1851,健康福祉施設名簿!$T$4,Sheet2!D28:E29)</f>
        <v>0</v>
      </c>
      <c r="T22" s="165">
        <f>COUNTIFS(健康福祉施設名簿!$C$4:$C$1851,$C22,健康福祉施設名簿!$J$4:$J$1851,"福法")</f>
        <v>0</v>
      </c>
      <c r="U22" s="164">
        <f>DSUM(健康福祉施設名簿!$C$4:$T$1851,健康福祉施設名簿!$T$4,Sheet2!F28:G29)</f>
        <v>0</v>
      </c>
      <c r="V22" s="69">
        <f>COUNTIFS(健康福祉施設名簿!$C$4:$C$1851,$C22,健康福祉施設名簿!$J$4:$J$1851,"一財")+COUNTIFS(健康福祉施設名簿!$C$4:$C$1851,$C22,健康福祉施設名簿!$J$4:$J$1851,"公財")</f>
        <v>0</v>
      </c>
      <c r="W22" s="164">
        <f>DSUM(健康福祉施設名簿!$C$4:$T$1851,健康福祉施設名簿!$T$4,Sheet2!H28:I29)+DSUM(健康福祉施設名簿!$C$4:$T$1851,健康福祉施設名簿!$T$4,Sheet2!J28:K29)</f>
        <v>0</v>
      </c>
      <c r="X22" s="165">
        <f>COUNTIFS(健康福祉施設名簿!$C$4:$C$1851,$C22,健康福祉施設名簿!$J$4:$J$1851,"宗法")</f>
        <v>0</v>
      </c>
      <c r="Y22" s="164">
        <f>DSUM(健康福祉施設名簿!$C$4:$T$1851,健康福祉施設名簿!$T$4,Sheet2!L28:M29)</f>
        <v>0</v>
      </c>
      <c r="Z22" s="69">
        <f>COUNTIFS(健康福祉施設名簿!$C$4:$C$1851,$C22,健康福祉施設名簿!$J$4:$J$1851,"私立")+COUNTIFS(健康福祉施設名簿!$C$4:$C$1851,$C22,健康福祉施設名簿!$J$4:$J$1851,"個人")</f>
        <v>0</v>
      </c>
      <c r="AA22" s="164">
        <f>DSUM(健康福祉施設名簿!$C$4:$T$1851,健康福祉施設名簿!$T$4,Sheet2!N28:O29)+DSUM(健康福祉施設名簿!$C$4:$T$1851,健康福祉施設名簿!$T$4,Sheet2!P28:Q29)</f>
        <v>0</v>
      </c>
      <c r="AB22" s="165">
        <f>COUNTIFS(健康福祉施設名簿!$C$4:$C$1851,$C22,健康福祉施設名簿!$J$4:$J$1851,"医法")+COUNTIFS(健康福祉施設名簿!$C$4:$C$1851,$C22,健康福祉施設名簿!$J$4:$J$1851,"社医")</f>
        <v>0</v>
      </c>
      <c r="AC22" s="164">
        <f>DSUM(健康福祉施設名簿!$C$4:$T$1851,健康福祉施設名簿!$T$4,Sheet2!R28:S29)+DSUM(健康福祉施設名簿!$C$4:$T$1851,健康福祉施設名簿!$T$4,Sheet2!T28:U29)</f>
        <v>0</v>
      </c>
      <c r="AD22" s="165">
        <f>COUNTIFS(健康福祉施設名簿!$C$4:$C$1851,$C22,健康福祉施設名簿!$J$4:$J$1851,"生協")</f>
        <v>0</v>
      </c>
      <c r="AE22" s="164">
        <f>DSUM(健康福祉施設名簿!$C$4:$T$1851,健康福祉施設名簿!$T$4,Sheet2!V28:W29)</f>
        <v>0</v>
      </c>
      <c r="AF22" s="165">
        <f>COUNTIFS(健康福祉施設名簿!$C$4:$C$1851,$C22,健康福祉施設名簿!$J$4:$J$1851,"一社")+COUNTIFS(健康福祉施設名簿!$C$4:$C$1851,$C22,健康福祉施設名簿!$J$4:$J$1851,"公社")</f>
        <v>0</v>
      </c>
      <c r="AG22" s="164">
        <f>DSUM(健康福祉施設名簿!$C$4:$T$1851,健康福祉施設名簿!$T$4,Sheet2!X28:Y29)+DSUM(健康福祉施設名簿!$C$4:$T$1851,健康福祉施設名簿!$T$4,Sheet2!Z28:AA29)</f>
        <v>0</v>
      </c>
      <c r="AH22" s="77">
        <f>COUNTIFS(健康福祉施設名簿!$C$4:$C$1851,$C22,健康福祉施設名簿!$J$4:$J$1851,"NPO")+COUNTIFS(健康福祉施設名簿!$C$4:$C$1851,$C22,健康福祉施設名簿!$J$4:$J$1851,"学法")+COUNTIFS(健康福祉施設名簿!$C$4:$C$1851,$C22,健康福祉施設名簿!$J$4:$J$1851,"株式")+COUNTIFS(健康福祉施設名簿!$C$4:$C$1851,$C22,健康福祉施設名簿!$J$4:$J$1851,"日赤")+COUNTIFS(健康福祉施設名簿!$C$4:$C$1851,$C22,健康福祉施設名簿!$J$4:$J$1851,"有限")</f>
        <v>27</v>
      </c>
      <c r="AI22" s="320">
        <f>DSUM(健康福祉施設名簿!$C$4:$T$1851,健康福祉施設名簿!$T$4,Sheet2!AB28:AC29)+DSUM(健康福祉施設名簿!$C$4:$T$1851,健康福祉施設名簿!$T$4,Sheet2!AD28:AE29)+DSUM(健康福祉施設名簿!$C$4:$T$1851,健康福祉施設名簿!$T$4,Sheet2!AF28:AG29)+DSUM(健康福祉施設名簿!$C$4:$T$1851,健康福祉施設名簿!$T$4,Sheet2!AH28:AI29)+DSUM(健康福祉施設名簿!$C$4:$T$1851,健康福祉施設名簿!$T$4,Sheet2!AJ28:AK29)</f>
        <v>2591</v>
      </c>
      <c r="AK22" s="199">
        <f t="shared" si="1"/>
        <v>27</v>
      </c>
      <c r="AL22" s="199">
        <f t="shared" si="3"/>
        <v>2591</v>
      </c>
    </row>
    <row r="23" spans="1:38" ht="22.5" customHeight="1" thickBot="1" x14ac:dyDescent="0.2">
      <c r="A23" s="121"/>
      <c r="B23" s="63" t="s">
        <v>4886</v>
      </c>
      <c r="C23" s="67" t="s">
        <v>5361</v>
      </c>
      <c r="D23" s="34">
        <f t="shared" si="6"/>
        <v>38</v>
      </c>
      <c r="E23" s="97">
        <f t="shared" si="7"/>
        <v>2685</v>
      </c>
      <c r="F23" s="119">
        <f>COUNTIFS(健康福祉施設名簿!$C$4:$C$1851,$C$23,健康福祉施設名簿!$D$4:$D$1851,"青森地域")</f>
        <v>2</v>
      </c>
      <c r="G23" s="80">
        <f>DSUM(健康福祉施設名簿!$C$4:$T$1851,健康福祉施設名簿!$T$4,Sheet1!B30:C31)</f>
        <v>150</v>
      </c>
      <c r="H23" s="70">
        <f>COUNTIFS(健康福祉施設名簿!$C$4:$C$1851,$C$23,健康福祉施設名簿!$D$4:$D$1851,"津軽地域")</f>
        <v>5</v>
      </c>
      <c r="I23" s="80">
        <f>DSUM(健康福祉施設名簿!$C$4:$T$1851,健康福祉施設名簿!$T$4,Sheet1!D30:E31)</f>
        <v>635</v>
      </c>
      <c r="J23" s="70">
        <f>COUNTIFS(健康福祉施設名簿!$C$4:$C$1851,$C$23,健康福祉施設名簿!$D$4:$D$1851,"八戸地域")</f>
        <v>13</v>
      </c>
      <c r="K23" s="80">
        <f>DSUM(健康福祉施設名簿!$C$4:$T$1851,健康福祉施設名簿!$T$4,Sheet1!F30:G31)</f>
        <v>994</v>
      </c>
      <c r="L23" s="70">
        <f>COUNTIFS(健康福祉施設名簿!$C$4:$C$1851,$C$23,健康福祉施設名簿!$D$4:$D$1851,"西北五地域")</f>
        <v>12</v>
      </c>
      <c r="M23" s="80">
        <f>DSUM(健康福祉施設名簿!$C$4:$T$1851,健康福祉施設名簿!$T$4,Sheet1!H30:I31)</f>
        <v>555</v>
      </c>
      <c r="N23" s="70">
        <f>COUNTIFS(健康福祉施設名簿!$C$4:$C$1851,$C$23,健康福祉施設名簿!$D$4:$D$1851,"上十三地域")</f>
        <v>4</v>
      </c>
      <c r="O23" s="80">
        <f>DSUM(健康福祉施設名簿!$C$4:$T$1851,健康福祉施設名簿!$T$4,Sheet1!J30:K31)</f>
        <v>228</v>
      </c>
      <c r="P23" s="70">
        <f>COUNTIFS(健康福祉施設名簿!$C$4:$C$1851,$C$23,健康福祉施設名簿!$D$4:$D$1851,"下北地域")</f>
        <v>2</v>
      </c>
      <c r="Q23" s="97">
        <f>DSUM(健康福祉施設名簿!$C$4:$T$1851,健康福祉施設名簿!$T$4,Sheet1!L30:M31)</f>
        <v>123</v>
      </c>
      <c r="R23" s="122">
        <f>COUNTIFS(健康福祉施設名簿!$C$4:$C$1851,$C23,健康福祉施設名簿!$J$4:$J$1851,"公")+COUNTIFS(健康福祉施設名簿!$C$4:$C$1851,$C23,健康福祉施設名簿!$J$4:$J$1851,"独法")</f>
        <v>3</v>
      </c>
      <c r="S23" s="166">
        <f>DSUM(健康福祉施設名簿!$C$4:$T$1851,健康福祉施設名簿!$T$4,Sheet2!B30:C31)+DSUM(健康福祉施設名簿!$C$4:$T$1851,健康福祉施設名簿!$T$4,Sheet2!D30:E31)</f>
        <v>178</v>
      </c>
      <c r="T23" s="167">
        <f>COUNTIFS(健康福祉施設名簿!$C$4:$C$1851,$C23,健康福祉施設名簿!$J$4:$J$1851,"福法")</f>
        <v>29</v>
      </c>
      <c r="U23" s="166">
        <f>DSUM(健康福祉施設名簿!$C$4:$T$1851,健康福祉施設名簿!$T$4,Sheet2!F30:G31)</f>
        <v>1737</v>
      </c>
      <c r="V23" s="139">
        <f>COUNTIFS(健康福祉施設名簿!$C$4:$C$1851,$C23,健康福祉施設名簿!$J$4:$J$1851,"一財")+COUNTIFS(健康福祉施設名簿!$C$4:$C$1851,$C23,健康福祉施設名簿!$J$4:$J$1851,"公財")</f>
        <v>3</v>
      </c>
      <c r="W23" s="158">
        <f>DSUM(健康福祉施設名簿!$C$4:$T$1851,健康福祉施設名簿!$T$4,Sheet2!H30:I31)+DSUM(健康福祉施設名簿!$C$4:$T$1851,健康福祉施設名簿!$T$4,Sheet2!J30:K31)</f>
        <v>565</v>
      </c>
      <c r="X23" s="167">
        <f>COUNTIFS(健康福祉施設名簿!$C$4:$C$1851,$C23,健康福祉施設名簿!$J$4:$J$1851,"宗法")</f>
        <v>3</v>
      </c>
      <c r="Y23" s="166">
        <f>DSUM(健康福祉施設名簿!$C$4:$T$1851,健康福祉施設名簿!$T$4,Sheet2!L30:M31)</f>
        <v>205</v>
      </c>
      <c r="Z23" s="139">
        <f>COUNTIFS(健康福祉施設名簿!$C$4:$C$1851,$C23,健康福祉施設名簿!$J$4:$J$1851,"私立")+COUNTIFS(健康福祉施設名簿!$C$4:$C$1851,$C23,健康福祉施設名簿!$J$4:$J$1851,"個人")</f>
        <v>0</v>
      </c>
      <c r="AA23" s="158">
        <f>DSUM(健康福祉施設名簿!$C$4:$T$1851,健康福祉施設名簿!$T$4,Sheet2!N30:O31)+DSUM(健康福祉施設名簿!$C$4:$T$1851,健康福祉施設名簿!$T$4,Sheet2!P30:Q31)</f>
        <v>0</v>
      </c>
      <c r="AB23" s="167">
        <f>COUNTIFS(健康福祉施設名簿!$C$4:$C$1851,$C23,健康福祉施設名簿!$J$4:$J$1851,"医法")+COUNTIFS(健康福祉施設名簿!$C$4:$C$1851,$C23,健康福祉施設名簿!$J$4:$J$1851,"社医")</f>
        <v>0</v>
      </c>
      <c r="AC23" s="158">
        <f>DSUM(健康福祉施設名簿!$C$4:$T$1851,健康福祉施設名簿!$T$4,Sheet2!R30:S31)+DSUM(健康福祉施設名簿!$C$4:$T$1851,健康福祉施設名簿!$T$4,Sheet2!T30:U31)</f>
        <v>0</v>
      </c>
      <c r="AD23" s="167">
        <f>COUNTIFS(健康福祉施設名簿!$C$4:$C$1851,$C23,健康福祉施設名簿!$J$4:$J$1851,"生協")</f>
        <v>0</v>
      </c>
      <c r="AE23" s="166">
        <f>DSUM(健康福祉施設名簿!$C$4:$T$1851,健康福祉施設名簿!$T$4,Sheet2!V30:W31)</f>
        <v>0</v>
      </c>
      <c r="AF23" s="167">
        <f>COUNTIFS(健康福祉施設名簿!$C$4:$C$1851,$C23,健康福祉施設名簿!$J$4:$J$1851,"一社")+COUNTIFS(健康福祉施設名簿!$C$4:$C$1851,$C23,健康福祉施設名簿!$J$4:$J$1851,"公社")</f>
        <v>0</v>
      </c>
      <c r="AG23" s="158">
        <f>DSUM(健康福祉施設名簿!$C$4:$T$1851,健康福祉施設名簿!$T$4,Sheet2!X30:Y31)+DSUM(健康福祉施設名簿!$C$4:$T$1851,健康福祉施設名簿!$T$4,Sheet2!Z30:AA31)</f>
        <v>0</v>
      </c>
      <c r="AH23" s="174">
        <f>COUNTIFS(健康福祉施設名簿!$C$4:$C$1851,$C23,健康福祉施設名簿!$J$4:$J$1851,"NPO")+COUNTIFS(健康福祉施設名簿!$C$4:$C$1851,$C23,健康福祉施設名簿!$J$4:$J$1851,"学法")+COUNTIFS(健康福祉施設名簿!$C$4:$C$1851,$C23,健康福祉施設名簿!$J$4:$J$1851,"株式")+COUNTIFS(健康福祉施設名簿!$C$4:$C$1851,$C23,健康福祉施設名簿!$J$4:$J$1851,"日赤")+COUNTIFS(健康福祉施設名簿!$C$4:$C$1851,$C23,健康福祉施設名簿!$J$4:$J$1851,"有限")</f>
        <v>0</v>
      </c>
      <c r="AI23" s="186">
        <f>DSUM(健康福祉施設名簿!$C$4:$T$1851,健康福祉施設名簿!$T$4,Sheet2!AB30:AC31)+DSUM(健康福祉施設名簿!$C$4:$T$1851,健康福祉施設名簿!$T$4,Sheet2!AD30:AE31)+DSUM(健康福祉施設名簿!$C$4:$T$1851,健康福祉施設名簿!$T$4,Sheet2!AF30:AG31)+DSUM(健康福祉施設名簿!$C$4:$T$1851,健康福祉施設名簿!$T$4,Sheet2!AH30:AI31)+DSUM(健康福祉施設名簿!$C$4:$T$1851,健康福祉施設名簿!$T$4,Sheet2!AJ30:AK31)</f>
        <v>0</v>
      </c>
      <c r="AK23" s="199">
        <f t="shared" si="1"/>
        <v>38</v>
      </c>
      <c r="AL23" s="199">
        <f t="shared" si="3"/>
        <v>2685</v>
      </c>
    </row>
    <row r="24" spans="1:38" ht="22.5" customHeight="1" thickBot="1" x14ac:dyDescent="0.2">
      <c r="A24" s="125" t="s">
        <v>4928</v>
      </c>
      <c r="B24" s="651" t="s">
        <v>5371</v>
      </c>
      <c r="C24" s="652"/>
      <c r="D24" s="81">
        <f>F24+H24+J24+L24+N24+P24</f>
        <v>58</v>
      </c>
      <c r="E24" s="99">
        <f t="shared" si="7"/>
        <v>2832</v>
      </c>
      <c r="F24" s="98">
        <f>COUNTIFS(健康福祉施設名簿!$C$4:$C$1851,$B$24,健康福祉施設名簿!$D$4:$D$1851,"青森地域")</f>
        <v>15</v>
      </c>
      <c r="G24" s="82">
        <f>DSUM(健康福祉施設名簿!$C$4:$P$1851,健康福祉施設名簿!$N$4,Sheet1!B32:C33)</f>
        <v>806</v>
      </c>
      <c r="H24" s="71">
        <f>COUNTIFS(健康福祉施設名簿!$C$4:$C$1851,$B$24,健康福祉施設名簿!$D$4:$D$1851,"津軽地域")</f>
        <v>13</v>
      </c>
      <c r="I24" s="82">
        <f>DSUM(健康福祉施設名簿!$C$4:$P$1851,健康福祉施設名簿!$N$4,Sheet1!D32:E33)</f>
        <v>570</v>
      </c>
      <c r="J24" s="71">
        <f>COUNTIFS(健康福祉施設名簿!$C$4:$C$1851,$B$24,健康福祉施設名簿!$D$4:$D$1851,"八戸地域")</f>
        <v>11</v>
      </c>
      <c r="K24" s="82">
        <f>DSUM(健康福祉施設名簿!$C$4:$P$1851,健康福祉施設名簿!$N$4,Sheet1!F32:G33)</f>
        <v>515</v>
      </c>
      <c r="L24" s="71">
        <f>COUNTIFS(健康福祉施設名簿!$C$4:$C$1851,$B$24,健康福祉施設名簿!$D$4:$D$1851,"西北五地域")</f>
        <v>7</v>
      </c>
      <c r="M24" s="82">
        <f>DSUM(健康福祉施設名簿!$C$4:$P$1851,健康福祉施設名簿!$N$4,Sheet1!H32:I33)</f>
        <v>306</v>
      </c>
      <c r="N24" s="71">
        <f>COUNTIFS(健康福祉施設名簿!$C$4:$C$1851,$B$24,健康福祉施設名簿!$D$4:$D$1851,"上十三地域")</f>
        <v>9</v>
      </c>
      <c r="O24" s="82">
        <f>DSUM(健康福祉施設名簿!$C$4:$P$1851,健康福祉施設名簿!$N$4,Sheet1!J32:K33)</f>
        <v>515</v>
      </c>
      <c r="P24" s="71">
        <f>COUNTIFS(健康福祉施設名簿!$C$4:$C$1851,$B$24,健康福祉施設名簿!$D$4:$D$1851,"下北地域")</f>
        <v>3</v>
      </c>
      <c r="Q24" s="116">
        <f>DSUM(健康福祉施設名簿!$C$4:$P$1851,健康福祉施設名簿!$N$4,Sheet1!L32:M33)</f>
        <v>120</v>
      </c>
      <c r="R24" s="102">
        <f>COUNTIFS(健康福祉施設名簿!$C$4:$C$1851,$B24,健康福祉施設名簿!$J$4:$J$1851,"公")+COUNTIFS(健康福祉施設名簿!$C$4:$C$1851,$B24,健康福祉施設名簿!$J$4:$J$1851,"独法")</f>
        <v>5</v>
      </c>
      <c r="S24" s="22">
        <f>DSUM(健康福祉施設名簿!$C$4:$P$1851,健康福祉施設名簿!$N$4,Sheet2!B32:C33)+DSUM(健康福祉施設名簿!$C$4:$P$1851,健康福祉施設名簿!$N$4,Sheet2!D32:E33)</f>
        <v>165</v>
      </c>
      <c r="T24" s="23">
        <f>COUNTIFS(健康福祉施設名簿!$C$4:$C$1851,$B24,健康福祉施設名簿!$J$4:$J$1851,"福法")</f>
        <v>53</v>
      </c>
      <c r="U24" s="24">
        <f>DSUM(健康福祉施設名簿!$C$4:$P$1851,健康福祉施設名簿!$N$4,Sheet2!F32:G33)</f>
        <v>2667</v>
      </c>
      <c r="V24" s="140">
        <f>COUNTIFS(健康福祉施設名簿!$C$4:$C$1851,$B24,健康福祉施設名簿!$J$4:$J$1851,"一財")+COUNTIFS(健康福祉施設名簿!$C$4:$C$1851,$B24,健康福祉施設名簿!$J$4:$J$1851,"公財")</f>
        <v>0</v>
      </c>
      <c r="W24" s="168">
        <f>DSUM(健康福祉施設名簿!$C$4:$P$1851,健康福祉施設名簿!$N$4,Sheet2!H32:I33)+DSUM(健康福祉施設名簿!$C$4:$P$1851,健康福祉施設名簿!$N$4,Sheet2!J32:K33)</f>
        <v>0</v>
      </c>
      <c r="X24" s="23">
        <f>COUNTIFS(健康福祉施設名簿!$C$4:$C$1851,$B24,健康福祉施設名簿!$J$4:$J$1851,"宗法")</f>
        <v>0</v>
      </c>
      <c r="Y24" s="24">
        <f>DSUM(健康福祉施設名簿!$C$4:$P$1851,健康福祉施設名簿!$N$4,Sheet2!L32:M33)</f>
        <v>0</v>
      </c>
      <c r="Z24" s="140">
        <f>COUNTIFS(健康福祉施設名簿!$C$4:$C$1851,$B24,健康福祉施設名簿!$J$4:$J$1851,"私立")+COUNTIFS(健康福祉施設名簿!$C$4:$C$1851,$B24,健康福祉施設名簿!$J$4:$J$1851,"個人")</f>
        <v>0</v>
      </c>
      <c r="AA24" s="168">
        <f>DSUM(健康福祉施設名簿!$C$4:$P$1851,健康福祉施設名簿!$N$4,Sheet2!N32:O33)+DSUM(健康福祉施設名簿!$C$4:$P$1851,健康福祉施設名簿!$N$4,Sheet2!P32:Q33)</f>
        <v>0</v>
      </c>
      <c r="AB24" s="23">
        <f>COUNTIFS(健康福祉施設名簿!$C$4:$C$1851,$B24,健康福祉施設名簿!$J$4:$J$1851,"医法")+COUNTIFS(健康福祉施設名簿!$C$4:$C$1851,$B24,健康福祉施設名簿!$J$4:$J$1851,"社医")</f>
        <v>0</v>
      </c>
      <c r="AC24" s="168">
        <f>DSUM(健康福祉施設名簿!$C$4:$P$1851,健康福祉施設名簿!$N$4,Sheet2!R32:S33)+DSUM(健康福祉施設名簿!$C$4:$P$1851,健康福祉施設名簿!$N$4,Sheet2!T32:U33)</f>
        <v>0</v>
      </c>
      <c r="AD24" s="25">
        <f>COUNTIFS(健康福祉施設名簿!$C$4:$C$1851,$B24,健康福祉施設名簿!$J$4:$J$1851,"生協")</f>
        <v>0</v>
      </c>
      <c r="AE24" s="24">
        <f>DSUM(健康福祉施設名簿!$C$4:$P$1851,健康福祉施設名簿!$N$4,Sheet2!V32:W33)</f>
        <v>0</v>
      </c>
      <c r="AF24" s="25">
        <f>COUNTIFS(健康福祉施設名簿!$C$4:$C$1851,$B24,健康福祉施設名簿!$J$4:$J$1851,"一社")+COUNTIFS(健康福祉施設名簿!$C$4:$C$1851,$B24,健康福祉施設名簿!$J$4:$J$1851,"公社")</f>
        <v>0</v>
      </c>
      <c r="AG24" s="168">
        <f>DSUM(健康福祉施設名簿!$C$4:$P$1851,健康福祉施設名簿!$N$4,Sheet2!X32:Y33)+DSUM(健康福祉施設名簿!$C$4:$P$1851,健康福祉施設名簿!$N$4,Sheet2!Z32:AA33)</f>
        <v>0</v>
      </c>
      <c r="AH24" s="81">
        <f>COUNTIFS(健康福祉施設名簿!$C$4:$C$1851,$B24,健康福祉施設名簿!$J$4:$J$1851,"NPO")+COUNTIFS(健康福祉施設名簿!$C$4:$C$1851,$B24,健康福祉施設名簿!$J$4:$J$1851,"学法")+COUNTIFS(健康福祉施設名簿!$C$4:$C$1851,$B24,健康福祉施設名簿!$J$4:$J$1851,"株式")+COUNTIFS(健康福祉施設名簿!$C$4:$C$1851,$B24,健康福祉施設名簿!$J$4:$J$1851,"日赤")+COUNTIFS(健康福祉施設名簿!$C$4:$C$1851,$B24,健康福祉施設名簿!$J$4:$J$1851,"有限")</f>
        <v>0</v>
      </c>
      <c r="AI24" s="187">
        <f>DSUM(健康福祉施設名簿!$C$4:$P$1851,健康福祉施設名簿!$N$4,Sheet2!AB32:AC33)+DSUM(健康福祉施設名簿!$C$4:$P$1851,健康福祉施設名簿!$N$4,Sheet2!AD32:AE33)+DSUM(健康福祉施設名簿!$C$4:$P$1851,健康福祉施設名簿!$N$4,Sheet2!AF32:AG33)+DSUM(健康福祉施設名簿!$C$4:$P$1851,健康福祉施設名簿!$N$4,Sheet2!AH32:AI33)+DSUM(健康福祉施設名簿!$C$4:$P$1851,健康福祉施設名簿!$N$4,Sheet2!AJ32:AK33)</f>
        <v>0</v>
      </c>
      <c r="AK24" s="199">
        <f t="shared" si="1"/>
        <v>58</v>
      </c>
      <c r="AL24" s="199">
        <f t="shared" si="3"/>
        <v>2832</v>
      </c>
    </row>
    <row r="25" spans="1:38" ht="22.5" customHeight="1" thickBot="1" x14ac:dyDescent="0.2">
      <c r="A25" s="125" t="s">
        <v>4932</v>
      </c>
      <c r="B25" s="651" t="s">
        <v>5372</v>
      </c>
      <c r="C25" s="652"/>
      <c r="D25" s="81">
        <f t="shared" si="6"/>
        <v>31</v>
      </c>
      <c r="E25" s="74" t="s">
        <v>1958</v>
      </c>
      <c r="F25" s="98">
        <f>COUNTIFS(健康福祉施設名簿!$C$4:$C$1851,"地域活動支援センター
（地域生活支援事業）",健康福祉施設名簿!$D$4:$D$1851,"青森地域")</f>
        <v>10</v>
      </c>
      <c r="G25" s="86" t="s">
        <v>1958</v>
      </c>
      <c r="H25" s="71">
        <f>COUNTIFS(健康福祉施設名簿!$C$4:$C$1851,"地域活動支援センター
（地域生活支援事業）",健康福祉施設名簿!$D$4:$D$1851,"津軽地域")</f>
        <v>8</v>
      </c>
      <c r="I25" s="86" t="s">
        <v>1958</v>
      </c>
      <c r="J25" s="71">
        <f>COUNTIFS(健康福祉施設名簿!$C$4:$C$1851,"地域活動支援センター
（地域生活支援事業）",健康福祉施設名簿!$D$4:$D$1851,"八戸地域")</f>
        <v>4</v>
      </c>
      <c r="K25" s="86" t="s">
        <v>1958</v>
      </c>
      <c r="L25" s="71">
        <f>COUNTIFS(健康福祉施設名簿!$C$4:$C$1851,"地域活動支援センター
（地域生活支援事業）",健康福祉施設名簿!$D$4:$D$1851,"西北五地域")</f>
        <v>6</v>
      </c>
      <c r="M25" s="86" t="s">
        <v>1958</v>
      </c>
      <c r="N25" s="71">
        <f>COUNTIFS(健康福祉施設名簿!$C$4:$C$1851,"地域活動支援センター
（地域生活支援事業）",健康福祉施設名簿!$D$4:$D$1851,"上十三地域")</f>
        <v>1</v>
      </c>
      <c r="O25" s="86" t="s">
        <v>1958</v>
      </c>
      <c r="P25" s="71">
        <f>COUNTIFS(健康福祉施設名簿!$C$4:$C$1851,"地域活動支援センター
（地域生活支援事業）",健康福祉施設名簿!$D$4:$D$1851,"下北地域")</f>
        <v>2</v>
      </c>
      <c r="Q25" s="101" t="s">
        <v>1958</v>
      </c>
      <c r="R25" s="102">
        <f>COUNTIFS(健康福祉施設名簿!$C$4:$C$1851,"地域活動支援センター
（地域生活支援事業）",健康福祉施設名簿!$J$4:$J$1851,"公")+COUNTIFS(健康福祉施設名簿!$C$4:$C$1851,"地域活動支援センター
（地域生活支援事業）",健康福祉施設名簿!$J$4:$J$1851,"独法")</f>
        <v>2</v>
      </c>
      <c r="S25" s="19" t="s">
        <v>5386</v>
      </c>
      <c r="T25" s="26">
        <f>COUNTIFS(健康福祉施設名簿!$C$4:$C$1851,"地域活動支援センター
（地域生活支援事業）",健康福祉施設名簿!$J$4:$J$1851,"福法")</f>
        <v>15</v>
      </c>
      <c r="U25" s="19" t="s">
        <v>5386</v>
      </c>
      <c r="V25" s="140">
        <f>COUNTIFS(健康福祉施設名簿!$C$4:$C$1851,"地域活動支援センター
（地域生活支援事業）",健康福祉施設名簿!$J$4:$J$1851,"一財")+COUNTIFS(健康福祉施設名簿!$C$4:$C$1851,"地域活動支援センター
（地域生活支援事業）",健康福祉施設名簿!$J$4:$J$1851,"公財")</f>
        <v>2</v>
      </c>
      <c r="W25" s="22" t="s">
        <v>5386</v>
      </c>
      <c r="X25" s="26">
        <f>COUNTIFS(健康福祉施設名簿!$C$4:$C$1851,"地域活動支援センター
（地域生活支援事業）",健康福祉施設名簿!$J$4:$J$1851,"宗法")</f>
        <v>0</v>
      </c>
      <c r="Y25" s="19"/>
      <c r="Z25" s="140">
        <f>COUNTIFS(健康福祉施設名簿!$C$4:$C$1851,"地域活動支援センター
（地域生活支援事業）",健康福祉施設名簿!$J$4:$J$1851,"私立")+COUNTIFS(健康福祉施設名簿!$C$4:$C$1851,"地域活動支援センター
（地域生活支援事業）",健康福祉施設名簿!$J$4:$J$1851,"個人")</f>
        <v>0</v>
      </c>
      <c r="AA25" s="22"/>
      <c r="AB25" s="26">
        <f>COUNTIFS(健康福祉施設名簿!$C$4:$C$1851,"地域活動支援センター
（地域生活支援事業）",健康福祉施設名簿!$J$4:$J$1851,"医法")+COUNTIFS(健康福祉施設名簿!$C$4:$C$1851,"地域活動支援センター
（地域生活支援事業）",健康福祉施設名簿!$J$4:$J$1851,"社医")</f>
        <v>3</v>
      </c>
      <c r="AC25" s="22" t="s">
        <v>5386</v>
      </c>
      <c r="AD25" s="26">
        <f>COUNTIFS(健康福祉施設名簿!$C$4:$C$1851,"地域活動支援センター
（地域生活支援事業）",健康福祉施設名簿!$J$4:$J$1851,"生協")</f>
        <v>1</v>
      </c>
      <c r="AE25" s="19" t="s">
        <v>5386</v>
      </c>
      <c r="AF25" s="26">
        <f>COUNTIFS(健康福祉施設名簿!$C$4:$C$1851,"地域活動支援センター
（地域生活支援事業）",健康福祉施設名簿!$J$4:$J$1851,"一社")+COUNTIFS(健康福祉施設名簿!$C$4:$C$1851,"地域活動支援センター
（地域生活支援事業）",健康福祉施設名簿!$J$4:$J$1851,"公社")</f>
        <v>0</v>
      </c>
      <c r="AG25" s="22"/>
      <c r="AH25" s="143">
        <f>COUNTIFS(健康福祉施設名簿!$C$4:$C$1851,"地域活動支援センター
（地域生活支援事業）",健康福祉施設名簿!$J$4:$J$1851,"NPO")+COUNTIFS(健康福祉施設名簿!$C$4:$C$1851,"地域活動支援センター
（地域生活支援事業）",健康福祉施設名簿!$J$4:$J$1851,"学法")+COUNTIFS(健康福祉施設名簿!$C$4:$C$1851,"地域活動支援センター
（地域生活支援事業）",健康福祉施設名簿!$J$4:$J$1851,"株式")+COUNTIFS(健康福祉施設名簿!$C$4:$C$1851,"地域活動支援センター
（地域生活支援事業）",健康福祉施設名簿!$J$4:$J$1851,"日赤")+COUNTIFS(健康福祉施設名簿!$C$4:$C$1851,"地域活動支援センター
（地域生活支援事業）",健康福祉施設名簿!$J$4:$J$1851,"有限")</f>
        <v>8</v>
      </c>
      <c r="AI25" s="188" t="s">
        <v>6628</v>
      </c>
      <c r="AK25" s="199">
        <f t="shared" si="1"/>
        <v>31</v>
      </c>
      <c r="AL25" s="199" t="e">
        <f t="shared" si="3"/>
        <v>#VALUE!</v>
      </c>
    </row>
    <row r="26" spans="1:38" ht="22.5" customHeight="1" thickBot="1" x14ac:dyDescent="0.2">
      <c r="A26" s="125" t="s">
        <v>4929</v>
      </c>
      <c r="B26" s="651" t="s">
        <v>5373</v>
      </c>
      <c r="C26" s="652"/>
      <c r="D26" s="81">
        <f t="shared" si="6"/>
        <v>3</v>
      </c>
      <c r="E26" s="99">
        <f t="shared" si="7"/>
        <v>380</v>
      </c>
      <c r="F26" s="98">
        <f>COUNTIFS(健康福祉施設名簿!$C$4:$C$1851,"救護施設",健康福祉施設名簿!$D$4:$D$1851,"青森地域")</f>
        <v>1</v>
      </c>
      <c r="G26" s="82">
        <f>DSUM(健康福祉施設名簿!$C$4:$P$1851,健康福祉施設名簿!$N$4,Sheet1!B34:C35)</f>
        <v>130</v>
      </c>
      <c r="H26" s="71">
        <f>COUNTIFS(健康福祉施設名簿!$C$4:$C$1851,"救護施設",健康福祉施設名簿!$D$4:$D$1851,"津軽地域")</f>
        <v>0</v>
      </c>
      <c r="I26" s="82">
        <f>DSUM(健康福祉施設名簿!$C$4:$P$1851,健康福祉施設名簿!$N$4,Sheet1!D34:E35)</f>
        <v>0</v>
      </c>
      <c r="J26" s="71">
        <f>COUNTIFS(健康福祉施設名簿!$C$4:$C$1851,"救護施設",健康福祉施設名簿!$D$4:$D$1851,"八戸地域")</f>
        <v>0</v>
      </c>
      <c r="K26" s="82">
        <f>DSUM(健康福祉施設名簿!$C$4:$P$1851,健康福祉施設名簿!$N$4,Sheet1!F34:G35)</f>
        <v>0</v>
      </c>
      <c r="L26" s="71">
        <f>COUNTIFS(健康福祉施設名簿!$C$4:$C$1851,"救護施設",健康福祉施設名簿!$D$4:$D$1851,"西北五地域")</f>
        <v>0</v>
      </c>
      <c r="M26" s="82">
        <f>DSUM(健康福祉施設名簿!$C$4:$P$1851,健康福祉施設名簿!$N$4,Sheet1!H34:I35)</f>
        <v>0</v>
      </c>
      <c r="N26" s="71">
        <f>COUNTIFS(健康福祉施設名簿!$C$4:$C$1851,"救護施設",健康福祉施設名簿!$D$4:$D$1851,"上十三地域")</f>
        <v>2</v>
      </c>
      <c r="O26" s="82">
        <f>DSUM(健康福祉施設名簿!$C$4:$P$1851,健康福祉施設名簿!$N$4,Sheet1!J34:K35)</f>
        <v>250</v>
      </c>
      <c r="P26" s="71">
        <f>COUNTIFS(健康福祉施設名簿!$C$4:$C$1851,"救護施設",健康福祉施設名簿!$D$4:$D$1851,"下北地域")</f>
        <v>0</v>
      </c>
      <c r="Q26" s="99">
        <f>DSUM(健康福祉施設名簿!$C$4:$P$1851,健康福祉施設名簿!$N$4,Sheet1!L34:M35)</f>
        <v>0</v>
      </c>
      <c r="R26" s="98">
        <f>COUNTIFS(健康福祉施設名簿!$C$4:$C$1851,"救護施設",健康福祉施設名簿!$J$4:$J$1851,"公")+COUNTIFS(健康福祉施設名簿!$C$4:$C$1851,"救護施設",健康福祉施設名簿!$J$4:$J$1851,"独法")</f>
        <v>0</v>
      </c>
      <c r="S26" s="24">
        <f>DSUM(健康福祉施設名簿!$C$4:$P$1851,健康福祉施設名簿!$N$4,Sheet2!B34:C35)+DSUM(健康福祉施設名簿!$C$4:$P$1851,健康福祉施設名簿!$N$4,Sheet2!D34:E35)</f>
        <v>0</v>
      </c>
      <c r="T26" s="23">
        <f>COUNTIFS(健康福祉施設名簿!$C$4:$C$1851,"救護施設",健康福祉施設名簿!$J$4:$J$1851,"福法")</f>
        <v>3</v>
      </c>
      <c r="U26" s="24">
        <f>DSUM(健康福祉施設名簿!$C$4:$P$1851,健康福祉施設名簿!$N$4,Sheet2!F34:G35)</f>
        <v>380</v>
      </c>
      <c r="V26" s="71">
        <f>COUNTIFS(健康福祉施設名簿!$C$4:$C$1851,"救護施設",健康福祉施設名簿!$J$4:$J$1851,"一財")+COUNTIFS(健康福祉施設名簿!$C$4:$C$1851,"救護施設",健康福祉施設名簿!$J$4:$J$1851,"公財")</f>
        <v>0</v>
      </c>
      <c r="W26" s="158">
        <f>DSUM(健康福祉施設名簿!$C$4:$P$1851,健康福祉施設名簿!$N$4,Sheet2!H34:I35)+DSUM(健康福祉施設名簿!$C$4:$P$1851,健康福祉施設名簿!$N$4,Sheet2!J34:K35)</f>
        <v>0</v>
      </c>
      <c r="X26" s="23">
        <f>COUNTIFS(健康福祉施設名簿!$C$4:$C$1851,"救護施設",健康福祉施設名簿!$J$4:$J$1851,"宗法")</f>
        <v>0</v>
      </c>
      <c r="Y26" s="24">
        <f>DSUM(健康福祉施設名簿!$C$4:$P$1851,健康福祉施設名簿!$N$4,Sheet2!L34:M35)</f>
        <v>0</v>
      </c>
      <c r="Z26" s="71">
        <f>COUNTIFS(健康福祉施設名簿!$C$4:$C$1851,"救護施設",健康福祉施設名簿!$J$4:$J$1851,"私立")+COUNTIFS(健康福祉施設名簿!$C$4:$C$1851,"救護施設",健康福祉施設名簿!$J$4:$J$1851,"個人")</f>
        <v>0</v>
      </c>
      <c r="AA26" s="158">
        <f>DSUM(健康福祉施設名簿!$C$4:$P$1851,健康福祉施設名簿!$N$4,Sheet2!N34:O35)+DSUM(健康福祉施設名簿!$C$4:$P$1851,健康福祉施設名簿!$N$4,Sheet2!P34:Q35)</f>
        <v>0</v>
      </c>
      <c r="AB26" s="23">
        <f>COUNTIFS(健康福祉施設名簿!$C$4:$C$1851,"救護施設",健康福祉施設名簿!$J$4:$J$1851,"医法")+COUNTIFS(健康福祉施設名簿!$C$4:$C$1851,"救護施設",健康福祉施設名簿!$J$4:$J$1851,"社医")</f>
        <v>0</v>
      </c>
      <c r="AC26" s="158">
        <f>DSUM(健康福祉施設名簿!$C$4:$P$1851,健康福祉施設名簿!$N$4,Sheet2!R34:S35)+DSUM(健康福祉施設名簿!$C$4:$P$1851,健康福祉施設名簿!$N$4,Sheet2!T34:U35)</f>
        <v>0</v>
      </c>
      <c r="AD26" s="23">
        <f>COUNTIFS(健康福祉施設名簿!$C$4:$C$1851,"救護施設",健康福祉施設名簿!$J$4:$J$1851,"生協")</f>
        <v>0</v>
      </c>
      <c r="AE26" s="24">
        <f>DSUM(健康福祉施設名簿!$C$4:$P$1851,健康福祉施設名簿!$N$4,Sheet2!V34:W35)</f>
        <v>0</v>
      </c>
      <c r="AF26" s="23">
        <f>COUNTIFS(健康福祉施設名簿!$C$4:$C$1851,"救護施設",健康福祉施設名簿!$J$4:$J$1851,"一社")+COUNTIFS(健康福祉施設名簿!$C$4:$C$1851,"救護施設",健康福祉施設名簿!$J$4:$J$1851,"公社")</f>
        <v>0</v>
      </c>
      <c r="AG26" s="158">
        <f>DSUM(健康福祉施設名簿!$C$4:$P$1851,健康福祉施設名簿!$N$4,Sheet2!X34:Y35)+DSUM(健康福祉施設名簿!$C$4:$P$1851,健康福祉施設名簿!$N$4,Sheet2!Z34:AA35)</f>
        <v>0</v>
      </c>
      <c r="AH26" s="81">
        <f>COUNTIFS(健康福祉施設名簿!$C$4:$C$1851,$B26,健康福祉施設名簿!$J$4:$J$1851,"NPO")+COUNTIFS(健康福祉施設名簿!$C$4:$C$1851,$B26,健康福祉施設名簿!$J$4:$J$1851,"学法")+COUNTIFS(健康福祉施設名簿!$C$4:$C$1851,$B26,健康福祉施設名簿!$J$4:$J$1851,"株式")+COUNTIFS(健康福祉施設名簿!$C$4:$C$1851,$B26,健康福祉施設名簿!$J$4:$J$1851,"日赤")+COUNTIFS(健康福祉施設名簿!$C$4:$C$1851,$B26,健康福祉施設名簿!$J$4:$J$1851,"有限")</f>
        <v>0</v>
      </c>
      <c r="AI26" s="179">
        <f>DSUM(健康福祉施設名簿!$C$4:$P$1851,健康福祉施設名簿!$N$4,Sheet2!AB34:AC35)+DSUM(健康福祉施設名簿!$C$4:$P$1851,健康福祉施設名簿!$N$4,Sheet2!AD34:AE35)+DSUM(健康福祉施設名簿!$C$4:$P$1851,健康福祉施設名簿!$N$4,Sheet2!AF34:AG35)+DSUM(健康福祉施設名簿!$C$4:$P$1851,健康福祉施設名簿!$N$4,Sheet2!AH34:AI35)+DSUM(健康福祉施設名簿!$C$4:$P$1851,健康福祉施設名簿!$N$4,Sheet2!AJ34:AK35)</f>
        <v>0</v>
      </c>
      <c r="AK26" s="199">
        <f t="shared" si="1"/>
        <v>3</v>
      </c>
      <c r="AL26" s="199">
        <f t="shared" si="3"/>
        <v>380</v>
      </c>
    </row>
    <row r="27" spans="1:38" ht="22.5" customHeight="1" x14ac:dyDescent="0.15">
      <c r="A27" s="125" t="s">
        <v>4933</v>
      </c>
      <c r="B27" s="655" t="s">
        <v>5374</v>
      </c>
      <c r="C27" s="656"/>
      <c r="D27" s="134">
        <f>SUM(D28:D33)</f>
        <v>235</v>
      </c>
      <c r="E27" s="138" t="s">
        <v>1958</v>
      </c>
      <c r="F27" s="135">
        <f>SUM(F28:F33)</f>
        <v>40</v>
      </c>
      <c r="G27" s="137" t="s">
        <v>1958</v>
      </c>
      <c r="H27" s="136">
        <f>SUM(H28:H33)</f>
        <v>48</v>
      </c>
      <c r="I27" s="137" t="s">
        <v>1958</v>
      </c>
      <c r="J27" s="136">
        <f>SUM(J28:J33)</f>
        <v>50</v>
      </c>
      <c r="K27" s="137" t="s">
        <v>1958</v>
      </c>
      <c r="L27" s="136">
        <f>SUM(L28:L33)</f>
        <v>42</v>
      </c>
      <c r="M27" s="137" t="s">
        <v>1958</v>
      </c>
      <c r="N27" s="136">
        <f>SUM(N28:N33)</f>
        <v>38</v>
      </c>
      <c r="O27" s="137" t="s">
        <v>1958</v>
      </c>
      <c r="P27" s="136">
        <f>SUM(P28:P33)</f>
        <v>17</v>
      </c>
      <c r="Q27" s="105" t="s">
        <v>1958</v>
      </c>
      <c r="R27" s="90">
        <f>SUM(R28:R33)</f>
        <v>64</v>
      </c>
      <c r="S27" s="27" t="s">
        <v>5386</v>
      </c>
      <c r="T27" s="28">
        <f>SUM(T28:T33)</f>
        <v>171</v>
      </c>
      <c r="U27" s="29" t="s">
        <v>5386</v>
      </c>
      <c r="V27" s="90">
        <f>SUM(V28:V33)</f>
        <v>0</v>
      </c>
      <c r="W27" s="153"/>
      <c r="X27" s="28">
        <f>SUM(X28:X33)</f>
        <v>0</v>
      </c>
      <c r="Y27" s="29"/>
      <c r="Z27" s="90">
        <f>SUM(Z28:Z33)</f>
        <v>0</v>
      </c>
      <c r="AA27" s="153"/>
      <c r="AB27" s="28">
        <f>SUM(AB28:AB33)</f>
        <v>0</v>
      </c>
      <c r="AC27" s="153"/>
      <c r="AD27" s="28">
        <f>SUM(AD28:AD33)</f>
        <v>0</v>
      </c>
      <c r="AE27" s="29"/>
      <c r="AF27" s="28">
        <f>SUM(AF28:AF33)</f>
        <v>0</v>
      </c>
      <c r="AG27" s="153"/>
      <c r="AH27" s="28">
        <f>SUM(AH28:AH33)</f>
        <v>0</v>
      </c>
      <c r="AI27" s="176"/>
      <c r="AK27" s="199">
        <f t="shared" si="1"/>
        <v>235</v>
      </c>
      <c r="AL27" s="199" t="e">
        <f t="shared" si="3"/>
        <v>#VALUE!</v>
      </c>
    </row>
    <row r="28" spans="1:38" ht="22.5" customHeight="1" x14ac:dyDescent="0.15">
      <c r="A28" s="59"/>
      <c r="B28" s="64" t="s">
        <v>4904</v>
      </c>
      <c r="C28" s="65" t="s">
        <v>4898</v>
      </c>
      <c r="D28" s="77">
        <f t="shared" si="6"/>
        <v>10</v>
      </c>
      <c r="E28" s="94">
        <f t="shared" si="7"/>
        <v>628</v>
      </c>
      <c r="F28" s="93">
        <f>COUNTIFS(健康福祉施設名簿!$C$4:$C$1851,"養護老人ホーム*",健康福祉施設名簿!$D$4:$D$1851,"青森地域")</f>
        <v>2</v>
      </c>
      <c r="G28" s="10">
        <f>DSUM(健康福祉施設名簿!$C$4:$P$1851,健康福祉施設名簿!$N$4,Sheet1!B36:C37)</f>
        <v>138</v>
      </c>
      <c r="H28" s="69">
        <f>COUNTIFS(健康福祉施設名簿!$C$4:$C$1851,$C$28,健康福祉施設名簿!$D$4:$D$1851,"津軽地域")</f>
        <v>3</v>
      </c>
      <c r="I28" s="10">
        <f>DSUM(健康福祉施設名簿!$C$4:$P$1851,健康福祉施設名簿!$N$4,Sheet1!D36:E37)</f>
        <v>240</v>
      </c>
      <c r="J28" s="69">
        <f>COUNTIFS(健康福祉施設名簿!$C$4:$C$1851,$C$28,健康福祉施設名簿!$D$4:$D$1851,"八戸地域")</f>
        <v>1</v>
      </c>
      <c r="K28" s="10">
        <f>DSUM(健康福祉施設名簿!$C$4:$P$1851,健康福祉施設名簿!$N$4,Sheet1!F36:G37)</f>
        <v>50</v>
      </c>
      <c r="L28" s="69">
        <f>COUNTIFS(健康福祉施設名簿!$C$4:$C$1851,$C$28,健康福祉施設名簿!$D$4:$D$1851,"西北五地域")</f>
        <v>2</v>
      </c>
      <c r="M28" s="10">
        <f>DSUM(健康福祉施設名簿!$C$4:$P$1851,健康福祉施設名簿!$N$4,Sheet1!H36:I37)</f>
        <v>80</v>
      </c>
      <c r="N28" s="69">
        <f>COUNTIFS(健康福祉施設名簿!$C$4:$C$1851,$C$28,健康福祉施設名簿!$D$4:$D$1851,"上十三地域")</f>
        <v>1</v>
      </c>
      <c r="O28" s="10">
        <f>DSUM(健康福祉施設名簿!$C$4:$P$1851,健康福祉施設名簿!$N$4,Sheet1!J36:K37)</f>
        <v>70</v>
      </c>
      <c r="P28" s="69">
        <f>COUNTIFS(健康福祉施設名簿!$C$4:$C$1851,$C$28,健康福祉施設名簿!$D$4:$D$1851,"下北地域")</f>
        <v>1</v>
      </c>
      <c r="Q28" s="111">
        <f>DSUM(健康福祉施設名簿!$C$4:$P$1851,健康福祉施設名簿!$N$4,Sheet1!L36:M37)</f>
        <v>50</v>
      </c>
      <c r="R28" s="109">
        <f>COUNTIFS(健康福祉施設名簿!$C$4:$C$1851,$C28,健康福祉施設名簿!$J$4:$J$1851,"公")+COUNTIFS(健康福祉施設名簿!$C$4:$C$1851,$C28,健康福祉施設名簿!$J$4:$J$1851,"独法")</f>
        <v>2</v>
      </c>
      <c r="S28" s="31">
        <f>DSUM(健康福祉施設名簿!$C$4:$P$1851,健康福祉施設名簿!$N$4,Sheet2!B36:C37)+DSUM(健康福祉施設名簿!$C$4:$P$1851,健康福祉施設名簿!$N$4,Sheet2!D36:E37)</f>
        <v>80</v>
      </c>
      <c r="T28" s="32">
        <f>COUNTIFS(健康福祉施設名簿!$C$4:$C$1851,$C28,健康福祉施設名簿!$J$4:$J$1851,"福法")</f>
        <v>8</v>
      </c>
      <c r="U28" s="31">
        <f>DSUM(健康福祉施設名簿!$C$4:$P$1851,健康福祉施設名簿!$N$4,Sheet2!F36:G37)</f>
        <v>548</v>
      </c>
      <c r="V28" s="141">
        <f>COUNTIFS(健康福祉施設名簿!$C$4:$C$1851,$C28,健康福祉施設名簿!$J$4:$J$1851,"一財")+COUNTIFS(健康福祉施設名簿!$C$4:$C$1851,$C28,健康福祉施設名簿!$J$4:$J$1851,"公財")</f>
        <v>0</v>
      </c>
      <c r="W28" s="169">
        <f>DSUM(健康福祉施設名簿!$C$4:$P$1851,健康福祉施設名簿!$N$4,Sheet2!H36:I37)+DSUM(健康福祉施設名簿!$C$4:$P$1851,健康福祉施設名簿!$N$4,Sheet2!J36:K37)</f>
        <v>0</v>
      </c>
      <c r="X28" s="32">
        <f>COUNTIFS(健康福祉施設名簿!$C$4:$C$1851,$C28,健康福祉施設名簿!$J$4:$J$1851,"宗法")</f>
        <v>0</v>
      </c>
      <c r="Y28" s="31">
        <f>DSUM(健康福祉施設名簿!$C$4:$P$1851,健康福祉施設名簿!$N$4,Sheet2!L36:M37)</f>
        <v>0</v>
      </c>
      <c r="Z28" s="141">
        <f>COUNTIFS(健康福祉施設名簿!$C$4:$C$1851,$C28,健康福祉施設名簿!$J$4:$J$1851,"私立")+COUNTIFS(健康福祉施設名簿!$C$4:$C$1851,$C28,健康福祉施設名簿!$J$4:$J$1851,"個人")</f>
        <v>0</v>
      </c>
      <c r="AA28" s="169">
        <f>DSUM(健康福祉施設名簿!$C$4:$P$1851,健康福祉施設名簿!$N$4,Sheet2!N36:O37)+DSUM(健康福祉施設名簿!$C$4:$P$1851,健康福祉施設名簿!$N$4,Sheet2!P36:Q37)</f>
        <v>0</v>
      </c>
      <c r="AB28" s="32">
        <f>COUNTIFS(健康福祉施設名簿!$C$4:$C$1851,$C28,健康福祉施設名簿!$J$4:$J$1851,"医法")+COUNTIFS(健康福祉施設名簿!$C$4:$C$1851,$C28,健康福祉施設名簿!$J$4:$J$1851,"社医")</f>
        <v>0</v>
      </c>
      <c r="AC28" s="169">
        <f>DSUM(健康福祉施設名簿!$C$4:$P$1851,健康福祉施設名簿!$N$4,Sheet2!R36:S37)+DSUM(健康福祉施設名簿!$C$4:$P$1851,健康福祉施設名簿!$N$4,Sheet2!T36:U37)</f>
        <v>0</v>
      </c>
      <c r="AD28" s="32">
        <f>COUNTIFS(健康福祉施設名簿!$C$4:$C$1851,$C28,健康福祉施設名簿!$J$4:$J$1851,"生協")</f>
        <v>0</v>
      </c>
      <c r="AE28" s="31">
        <f>DSUM(健康福祉施設名簿!$C$4:$P$1851,健康福祉施設名簿!$N$4,Sheet2!V36:W37)</f>
        <v>0</v>
      </c>
      <c r="AF28" s="32">
        <f>COUNTIFS(健康福祉施設名簿!$C$4:$C$1851,$C28,健康福祉施設名簿!$J$4:$J$1851,"一社")+COUNTIFS(健康福祉施設名簿!$C$4:$C$1851,$C28,健康福祉施設名簿!$J$4:$J$1851,"公社")</f>
        <v>0</v>
      </c>
      <c r="AG28" s="169">
        <f>DSUM(健康福祉施設名簿!$C$4:$P$1851,健康福祉施設名簿!$N$4,Sheet2!X36:Y37)+DSUM(健康福祉施設名簿!$C$4:$P$1851,健康福祉施設名簿!$N$4,Sheet2!Z36:AA37)</f>
        <v>0</v>
      </c>
      <c r="AH28" s="173">
        <f>COUNTIFS(健康福祉施設名簿!$C$4:$C$1851,$C28,健康福祉施設名簿!$J$4:$J$1851,"NPO")+COUNTIFS(健康福祉施設名簿!$C$4:$C$1851,$C28,健康福祉施設名簿!$J$4:$J$1851,"学法")+COUNTIFS(健康福祉施設名簿!$C$4:$C$1851,$C28,健康福祉施設名簿!$J$4:$J$1851,"株式")+COUNTIFS(健康福祉施設名簿!$C$4:$C$1851,$C28,健康福祉施設名簿!$J$4:$J$1851,"日赤")+COUNTIFS(健康福祉施設名簿!$C$4:$C$1851,$C28,健康福祉施設名簿!$J$4:$J$1851,"有限")</f>
        <v>0</v>
      </c>
      <c r="AI28" s="179">
        <f>DSUM(健康福祉施設名簿!$C$4:$P$1851,健康福祉施設名簿!$N$4,Sheet2!AB36:AC37)+DSUM(健康福祉施設名簿!$C$4:$P$1851,健康福祉施設名簿!$N$4,Sheet2!AD36:AE37)+DSUM(健康福祉施設名簿!$C$4:$P$1851,健康福祉施設名簿!$N$4,Sheet2!AF36:AG37)+DSUM(健康福祉施設名簿!$C$4:$P$1851,健康福祉施設名簿!$N$4,Sheet2!AH36:AI37)+DSUM(健康福祉施設名簿!$C$4:$P$1851,健康福祉施設名簿!$N$4,Sheet2!AJ36:AK37)</f>
        <v>0</v>
      </c>
      <c r="AK28" s="199">
        <f t="shared" si="1"/>
        <v>10</v>
      </c>
      <c r="AL28" s="199">
        <f t="shared" si="3"/>
        <v>628</v>
      </c>
    </row>
    <row r="29" spans="1:38" ht="22.5" customHeight="1" x14ac:dyDescent="0.15">
      <c r="A29" s="59"/>
      <c r="B29" s="61" t="s">
        <v>4905</v>
      </c>
      <c r="C29" s="66" t="s">
        <v>4899</v>
      </c>
      <c r="D29" s="33">
        <f t="shared" si="6"/>
        <v>139</v>
      </c>
      <c r="E29" s="96">
        <f t="shared" si="7"/>
        <v>6998</v>
      </c>
      <c r="F29" s="93">
        <f>COUNTIFS(健康福祉施設名簿!$C$4:$C$1851,"特別養護老人ホーム*",健康福祉施設名簿!$D$4:$D$1851,"青森地域")</f>
        <v>26</v>
      </c>
      <c r="G29" s="79">
        <f>DSUM(健康福祉施設名簿!$C$4:$P$1851,健康福祉施設名簿!$N$4,Sheet1!B38:C39)</f>
        <v>1331</v>
      </c>
      <c r="H29" s="69">
        <f>COUNTIFS(健康福祉施設名簿!$C$4:$C$1851,"特別養護老人ホーム*",健康福祉施設名簿!$D$4:$D$1851,"津軽地域")</f>
        <v>27</v>
      </c>
      <c r="I29" s="79">
        <f>DSUM(健康福祉施設名簿!$C$4:$P$1851,健康福祉施設名簿!$N$4,Sheet1!D38:E39)</f>
        <v>1443</v>
      </c>
      <c r="J29" s="69">
        <f>COUNTIFS(健康福祉施設名簿!$C$4:$C$1851,"特別養護老人ホーム*",健康福祉施設名簿!$D$4:$D$1851,"八戸地域")</f>
        <v>28</v>
      </c>
      <c r="K29" s="79">
        <f>DSUM(健康福祉施設名簿!$C$4:$P$1851,健康福祉施設名簿!$N$4,Sheet1!F38:G39)</f>
        <v>1434</v>
      </c>
      <c r="L29" s="69">
        <f>COUNTIFS(健康福祉施設名簿!$C$4:$C$1851,"特別養護老人ホーム*",健康福祉施設名簿!$D$4:$D$1851,"西北五地域")</f>
        <v>23</v>
      </c>
      <c r="M29" s="79">
        <f>DSUM(健康福祉施設名簿!$C$4:$P$1851,健康福祉施設名簿!$N$4,Sheet1!H38:I39)</f>
        <v>1028</v>
      </c>
      <c r="N29" s="69">
        <f>COUNTIFS(健康福祉施設名簿!$C$4:$C$1851,"特別養護老人ホーム*",健康福祉施設名簿!$D$4:$D$1851,"上十三地域")</f>
        <v>22</v>
      </c>
      <c r="O29" s="79">
        <f>DSUM(健康福祉施設名簿!$C$4:$P$1851,健康福祉施設名簿!$N$4,Sheet1!J38:K39)</f>
        <v>1160</v>
      </c>
      <c r="P29" s="69">
        <f>COUNTIFS(健康福祉施設名簿!$C$4:$C$1851,"特別養護老人ホーム*",健康福祉施設名簿!$D$4:$D$1851,"下北地域")</f>
        <v>13</v>
      </c>
      <c r="Q29" s="96">
        <f>DSUM(健康福祉施設名簿!$C$4:$P$1851,健康福祉施設名簿!$N$4,Sheet1!L38:M39)</f>
        <v>602</v>
      </c>
      <c r="R29" s="93">
        <f>COUNTIFS(健康福祉施設名簿!$C$4:$C$1851,$C29,健康福祉施設名簿!$J$4:$J$1851,"公")+COUNTIFS(健康福祉施設名簿!$C$4:$C$1851,$C29,健康福祉施設名簿!$J$4:$J$1851,"独法")</f>
        <v>3</v>
      </c>
      <c r="S29" s="15">
        <f>DSUM(健康福祉施設名簿!$C$4:$P$1851,健康福祉施設名簿!$N$4,Sheet2!B38:C39)+DSUM(健康福祉施設名簿!$C$4:$P$1851,健康福祉施設名簿!$N$4,Sheet2!D38:E39)</f>
        <v>118</v>
      </c>
      <c r="T29" s="14">
        <f>COUNTIFS(健康福祉施設名簿!$C$4:$C$1851,"特別養護老人ホーム*",健康福祉施設名簿!$J$4:$J$1851,"福法")</f>
        <v>136</v>
      </c>
      <c r="U29" s="15">
        <f>DSUM(健康福祉施設名簿!$C$4:$P$1851,健康福祉施設名簿!$N$4,Sheet2!F38:G39)</f>
        <v>6880</v>
      </c>
      <c r="V29" s="69">
        <f>COUNTIFS(健康福祉施設名簿!$C$4:$C$1851,$C29,健康福祉施設名簿!$J$4:$J$1851,"一財")+COUNTIFS(健康福祉施設名簿!$C$4:$C$1851,$C29,健康福祉施設名簿!$J$4:$J$1851,"公財")</f>
        <v>0</v>
      </c>
      <c r="W29" s="164">
        <f>DSUM(健康福祉施設名簿!$C$4:$P$1851,健康福祉施設名簿!$N$4,Sheet2!H38:I39)+DSUM(健康福祉施設名簿!$C$4:$P$1851,健康福祉施設名簿!$N$4,Sheet2!J38:K39)</f>
        <v>0</v>
      </c>
      <c r="X29" s="14">
        <f>COUNTIFS(健康福祉施設名簿!$C$4:$C$1851,$C29,健康福祉施設名簿!$J$4:$J$1851,"宗法")</f>
        <v>0</v>
      </c>
      <c r="Y29" s="15">
        <f>DSUM(健康福祉施設名簿!$C$4:$P$1851,健康福祉施設名簿!$N$4,Sheet2!L38:M39)</f>
        <v>0</v>
      </c>
      <c r="Z29" s="69">
        <f>COUNTIFS(健康福祉施設名簿!$C$4:$C$1851,$C29,健康福祉施設名簿!$J$4:$J$1851,"私立")+COUNTIFS(健康福祉施設名簿!$C$4:$C$1851,$C29,健康福祉施設名簿!$J$4:$J$1851,"個人")</f>
        <v>0</v>
      </c>
      <c r="AA29" s="164">
        <f>DSUM(健康福祉施設名簿!$C$4:$P$1851,健康福祉施設名簿!$N$4,Sheet2!N38:O39)+DSUM(健康福祉施設名簿!$C$4:$P$1851,健康福祉施設名簿!$N$4,Sheet2!P38:Q39)</f>
        <v>0</v>
      </c>
      <c r="AB29" s="14">
        <f>COUNTIFS(健康福祉施設名簿!$C$4:$C$1851,$C29,健康福祉施設名簿!$J$4:$J$1851,"医法")+COUNTIFS(健康福祉施設名簿!$C$4:$C$1851,$C29,健康福祉施設名簿!$J$4:$J$1851,"社医")</f>
        <v>0</v>
      </c>
      <c r="AC29" s="164">
        <f>DSUM(健康福祉施設名簿!$C$4:$P$1851,健康福祉施設名簿!$N$4,Sheet2!R38:S39)+DSUM(健康福祉施設名簿!$C$4:$P$1851,健康福祉施設名簿!$N$4,Sheet2!T38:U39)</f>
        <v>0</v>
      </c>
      <c r="AD29" s="14">
        <f>COUNTIFS(健康福祉施設名簿!$C$4:$C$1851,$C29,健康福祉施設名簿!$J$4:$J$1851,"生協")</f>
        <v>0</v>
      </c>
      <c r="AE29" s="15">
        <f>DSUM(健康福祉施設名簿!$C$4:$P$1851,健康福祉施設名簿!$N$4,Sheet2!V38:W39)</f>
        <v>0</v>
      </c>
      <c r="AF29" s="14">
        <f>COUNTIFS(健康福祉施設名簿!$C$4:$C$1851,$C29,健康福祉施設名簿!$J$4:$J$1851,"一社")+COUNTIFS(健康福祉施設名簿!$C$4:$C$1851,$C29,健康福祉施設名簿!$J$4:$J$1851,"公社")</f>
        <v>0</v>
      </c>
      <c r="AG29" s="164">
        <f>DSUM(健康福祉施設名簿!$C$4:$P$1851,健康福祉施設名簿!$N$4,Sheet2!X38:Y39)+DSUM(健康福祉施設名簿!$C$4:$P$1851,健康福祉施設名簿!$N$4,Sheet2!Z38:AA39)</f>
        <v>0</v>
      </c>
      <c r="AH29" s="77">
        <f>COUNTIFS(健康福祉施設名簿!$C$4:$C$1851,$C29,健康福祉施設名簿!$J$4:$J$1851,"NPO")+COUNTIFS(健康福祉施設名簿!$C$4:$C$1851,$C29,健康福祉施設名簿!$J$4:$J$1851,"学法")+COUNTIFS(健康福祉施設名簿!$C$4:$C$1851,$C29,健康福祉施設名簿!$J$4:$J$1851,"株式")+COUNTIFS(健康福祉施設名簿!$C$4:$C$1851,$C29,健康福祉施設名簿!$J$4:$J$1851,"日赤")+COUNTIFS(健康福祉施設名簿!$C$4:$C$1851,$C29,健康福祉施設名簿!$J$4:$J$1851,"有限")</f>
        <v>0</v>
      </c>
      <c r="AI29" s="186">
        <f>DSUM(健康福祉施設名簿!$C$4:$P$1851,健康福祉施設名簿!$N$4,Sheet2!AB38:AC39)+DSUM(健康福祉施設名簿!$C$4:$P$1851,健康福祉施設名簿!$N$4,Sheet2!AD38:AE39)+DSUM(健康福祉施設名簿!$C$4:$P$1851,健康福祉施設名簿!$N$4,Sheet2!AF38:AG39)+DSUM(健康福祉施設名簿!$C$4:$P$1851,健康福祉施設名簿!$N$4,Sheet2!AH38:AI39)+DSUM(健康福祉施設名簿!$C$4:$P$1851,健康福祉施設名簿!$N$4,Sheet2!AJ38:AK39)</f>
        <v>0</v>
      </c>
      <c r="AK29" s="199">
        <f t="shared" si="1"/>
        <v>139</v>
      </c>
      <c r="AL29" s="199">
        <f t="shared" si="3"/>
        <v>6998</v>
      </c>
    </row>
    <row r="30" spans="1:38" ht="22.5" customHeight="1" x14ac:dyDescent="0.15">
      <c r="A30" s="59"/>
      <c r="B30" s="61" t="s">
        <v>4886</v>
      </c>
      <c r="C30" s="66" t="s">
        <v>5362</v>
      </c>
      <c r="D30" s="33">
        <f>F30+H30+J30+L30+N30+P30</f>
        <v>2</v>
      </c>
      <c r="E30" s="96">
        <f t="shared" si="7"/>
        <v>110</v>
      </c>
      <c r="F30" s="93">
        <f>COUNTIFS(健康福祉施設名簿!$C$4:$C$1851,"軽費老人ホーム（Ａ型）*",健康福祉施設名簿!$D$4:$D$1851,"青森地域")</f>
        <v>1</v>
      </c>
      <c r="G30" s="79">
        <f>DSUM(健康福祉施設名簿!$C$4:$P$1851,健康福祉施設名簿!$N$4,Sheet1!B40:C41)</f>
        <v>60</v>
      </c>
      <c r="H30" s="69">
        <f>COUNTIFS(健康福祉施設名簿!$C$4:$C$1851,"軽費老人ホーム（Ａ型）*",健康福祉施設名簿!$D$4:$D$1851,"津軽地域")</f>
        <v>1</v>
      </c>
      <c r="I30" s="79">
        <f>DSUM(健康福祉施設名簿!$C$4:$P$1851,健康福祉施設名簿!$N$4,Sheet1!D40:E41)</f>
        <v>50</v>
      </c>
      <c r="J30" s="69">
        <f>COUNTIFS(健康福祉施設名簿!$C$4:$C$1851,"軽費老人ホーム（Ａ型）*",健康福祉施設名簿!$D$4:$D$1851,"八戸地域")</f>
        <v>0</v>
      </c>
      <c r="K30" s="79">
        <f>DSUM(健康福祉施設名簿!$C$4:$P$1851,健康福祉施設名簿!$N$4,Sheet1!F40:G41)</f>
        <v>0</v>
      </c>
      <c r="L30" s="69">
        <f>COUNTIFS(健康福祉施設名簿!$C$4:$C$1851,"軽費老人ホーム（Ａ型）*",健康福祉施設名簿!$D$4:$D$1851,"西北五地域")</f>
        <v>0</v>
      </c>
      <c r="M30" s="79">
        <f>DSUM(健康福祉施設名簿!$C$4:$P$1851,健康福祉施設名簿!$N$4,Sheet1!H40:I41)</f>
        <v>0</v>
      </c>
      <c r="N30" s="69">
        <f>COUNTIFS(健康福祉施設名簿!$C$4:$C$1851,"軽費老人ホーム（Ａ型）*",健康福祉施設名簿!$D$4:$D$1851,"上十三地域")</f>
        <v>0</v>
      </c>
      <c r="O30" s="79">
        <f>DSUM(健康福祉施設名簿!$C$4:$P$1851,健康福祉施設名簿!$N$4,Sheet1!J40:K41)</f>
        <v>0</v>
      </c>
      <c r="P30" s="69">
        <f>COUNTIFS(健康福祉施設名簿!$C$4:$C$1851,"軽費老人ホーム（Ａ型）*",健康福祉施設名簿!$D$4:$D$1851,"下北地域")</f>
        <v>0</v>
      </c>
      <c r="Q30" s="96">
        <f>DSUM(健康福祉施設名簿!$C$4:$P$1851,健康福祉施設名簿!$N$4,Sheet1!L40:M41)</f>
        <v>0</v>
      </c>
      <c r="R30" s="93">
        <f>COUNTIFS(健康福祉施設名簿!$C$4:$C$1851,$C30,健康福祉施設名簿!$J$4:$J$1851,"公")+COUNTIFS(健康福祉施設名簿!$C$4:$C$1851,$C30,健康福祉施設名簿!$J$4:$J$1851,"独法")</f>
        <v>0</v>
      </c>
      <c r="S30" s="15">
        <f>DSUM(健康福祉施設名簿!$C$4:$P$1851,健康福祉施設名簿!$N$4,Sheet2!B40:C41)+DSUM(健康福祉施設名簿!$C$4:$P$1851,健康福祉施設名簿!$N$4,Sheet2!D40:E41)</f>
        <v>0</v>
      </c>
      <c r="T30" s="14">
        <f>COUNTIFS(健康福祉施設名簿!$C$4:$C$1851,$C30,健康福祉施設名簿!$J$4:$J$1851,"福法")</f>
        <v>2</v>
      </c>
      <c r="U30" s="15">
        <f>DSUM(健康福祉施設名簿!$C$4:$P$1851,健康福祉施設名簿!$N$4,Sheet2!F40:G41)</f>
        <v>110</v>
      </c>
      <c r="V30" s="69">
        <f>COUNTIFS(健康福祉施設名簿!$C$4:$C$1851,$C30,健康福祉施設名簿!$J$4:$J$1851,"一財")+COUNTIFS(健康福祉施設名簿!$C$4:$C$1851,$C30,健康福祉施設名簿!$J$4:$J$1851,"公財")</f>
        <v>0</v>
      </c>
      <c r="W30" s="164">
        <f>DSUM(健康福祉施設名簿!$C$4:$P$1851,健康福祉施設名簿!$N$4,Sheet2!H40:I41)+DSUM(健康福祉施設名簿!$C$4:$P$1851,健康福祉施設名簿!$N$4,Sheet2!J40:K41)</f>
        <v>0</v>
      </c>
      <c r="X30" s="14">
        <f>COUNTIFS(健康福祉施設名簿!$C$4:$C$1851,$C30,健康福祉施設名簿!$J$4:$J$1851,"宗法")</f>
        <v>0</v>
      </c>
      <c r="Y30" s="15">
        <f>DSUM(健康福祉施設名簿!$C$4:$P$1851,健康福祉施設名簿!$N$4,Sheet2!L40:M41)</f>
        <v>0</v>
      </c>
      <c r="Z30" s="69">
        <f>COUNTIFS(健康福祉施設名簿!$C$4:$C$1851,$C30,健康福祉施設名簿!$J$4:$J$1851,"私立")+COUNTIFS(健康福祉施設名簿!$C$4:$C$1851,$C30,健康福祉施設名簿!$J$4:$J$1851,"個人")</f>
        <v>0</v>
      </c>
      <c r="AA30" s="164">
        <f>DSUM(健康福祉施設名簿!$C$4:$P$1851,健康福祉施設名簿!$N$4,Sheet2!N40:O41)+DSUM(健康福祉施設名簿!$C$4:$P$1851,健康福祉施設名簿!$N$4,Sheet2!P40:Q41)</f>
        <v>0</v>
      </c>
      <c r="AB30" s="14">
        <f>COUNTIFS(健康福祉施設名簿!$C$4:$C$1851,$C30,健康福祉施設名簿!$J$4:$J$1851,"医法")+COUNTIFS(健康福祉施設名簿!$C$4:$C$1851,$C30,健康福祉施設名簿!$J$4:$J$1851,"社医")</f>
        <v>0</v>
      </c>
      <c r="AC30" s="164">
        <f>DSUM(健康福祉施設名簿!$C$4:$P$1851,健康福祉施設名簿!$N$4,Sheet2!R40:S41)+DSUM(健康福祉施設名簿!$C$4:$P$1851,健康福祉施設名簿!$N$4,Sheet2!T40:U41)</f>
        <v>0</v>
      </c>
      <c r="AD30" s="14">
        <f>COUNTIFS(健康福祉施設名簿!$C$4:$C$1851,$C30,健康福祉施設名簿!$J$4:$J$1851,"生協")</f>
        <v>0</v>
      </c>
      <c r="AE30" s="15">
        <f>DSUM(健康福祉施設名簿!$C$4:$P$1851,健康福祉施設名簿!$N$4,Sheet2!V40:W41)</f>
        <v>0</v>
      </c>
      <c r="AF30" s="14">
        <f>COUNTIFS(健康福祉施設名簿!$C$4:$C$1851,$C30,健康福祉施設名簿!$J$4:$J$1851,"一社")+COUNTIFS(健康福祉施設名簿!$C$4:$C$1851,$C30,健康福祉施設名簿!$J$4:$J$1851,"公社")</f>
        <v>0</v>
      </c>
      <c r="AG30" s="164">
        <f>DSUM(健康福祉施設名簿!$C$4:$P$1851,健康福祉施設名簿!$N$4,Sheet2!X40:Y41)+DSUM(健康福祉施設名簿!$C$4:$P$1851,健康福祉施設名簿!$N$4,Sheet2!Z40:AA41)</f>
        <v>0</v>
      </c>
      <c r="AH30" s="77">
        <f>COUNTIFS(健康福祉施設名簿!$C$4:$C$1851,$C30,健康福祉施設名簿!$J$4:$J$1851,"NPO")+COUNTIFS(健康福祉施設名簿!$C$4:$C$1851,$C30,健康福祉施設名簿!$J$4:$J$1851,"学法")+COUNTIFS(健康福祉施設名簿!$C$4:$C$1851,$C30,健康福祉施設名簿!$J$4:$J$1851,"株式")+COUNTIFS(健康福祉施設名簿!$C$4:$C$1851,$C30,健康福祉施設名簿!$J$4:$J$1851,"日赤")+COUNTIFS(健康福祉施設名簿!$C$4:$C$1851,$C30,健康福祉施設名簿!$J$4:$J$1851,"有限")</f>
        <v>0</v>
      </c>
      <c r="AI30" s="189">
        <f>DSUM(健康福祉施設名簿!$C$4:$P$1851,健康福祉施設名簿!$N$4,Sheet2!AB40:AC41)+DSUM(健康福祉施設名簿!$C$4:$P$1851,健康福祉施設名簿!$N$4,Sheet2!AD40:AE41)+DSUM(健康福祉施設名簿!$C$4:$P$1851,健康福祉施設名簿!$N$4,Sheet2!AF40:AG41)+DSUM(健康福祉施設名簿!$C$4:$P$1851,健康福祉施設名簿!$N$4,Sheet2!AH40:AI41)+DSUM(健康福祉施設名簿!$C$4:$P$1851,健康福祉施設名簿!$N$4,Sheet2!AJ40:AK41)</f>
        <v>0</v>
      </c>
      <c r="AK30" s="199">
        <f t="shared" si="1"/>
        <v>2</v>
      </c>
      <c r="AL30" s="199">
        <f t="shared" si="3"/>
        <v>110</v>
      </c>
    </row>
    <row r="31" spans="1:38" ht="22.5" customHeight="1" x14ac:dyDescent="0.15">
      <c r="A31" s="59"/>
      <c r="B31" s="61" t="s">
        <v>4888</v>
      </c>
      <c r="C31" s="66" t="s">
        <v>4900</v>
      </c>
      <c r="D31" s="33">
        <f t="shared" si="6"/>
        <v>25</v>
      </c>
      <c r="E31" s="96">
        <f t="shared" si="7"/>
        <v>698</v>
      </c>
      <c r="F31" s="93">
        <f>COUNTIFS(健康福祉施設名簿!$C$4:$C$1851,"軽費老人ホーム（ケアハウス）*",健康福祉施設名簿!$D$4:$D$1851,"青森地域")</f>
        <v>7</v>
      </c>
      <c r="G31" s="79">
        <f>DSUM(健康福祉施設名簿!$C$4:$P$1851,健康福祉施設名簿!$N$4,Sheet1!B42:C43)</f>
        <v>169</v>
      </c>
      <c r="H31" s="69">
        <f>COUNTIFS(健康福祉施設名簿!$C$4:$C$1851,"軽費老人ホーム（ケアハウス）*",健康福祉施設名簿!$D$4:$D$1851,"津軽地域")</f>
        <v>6</v>
      </c>
      <c r="I31" s="79">
        <f>DSUM(健康福祉施設名簿!$C$4:$P$1851,健康福祉施設名簿!$N$4,Sheet1!D42:E43)</f>
        <v>170</v>
      </c>
      <c r="J31" s="69">
        <f>COUNTIFS(健康福祉施設名簿!$C$4:$C$1851,"軽費老人ホーム（ケアハウス）*",健康福祉施設名簿!$D$4:$D$1851,"八戸地域")</f>
        <v>6</v>
      </c>
      <c r="K31" s="79">
        <f>DSUM(健康福祉施設名簿!$C$4:$P$1851,健康福祉施設名簿!$N$4,Sheet1!F42:G43)</f>
        <v>189</v>
      </c>
      <c r="L31" s="69">
        <f>COUNTIFS(健康福祉施設名簿!$C$4:$C$1851,"軽費老人ホーム（ケアハウス）*",健康福祉施設名簿!$D$4:$D$1851,"西北五地域")</f>
        <v>3</v>
      </c>
      <c r="M31" s="79">
        <f>DSUM(健康福祉施設名簿!$C$4:$P$1851,健康福祉施設名簿!$N$4,Sheet1!H42:I43)</f>
        <v>90</v>
      </c>
      <c r="N31" s="69">
        <f>COUNTIFS(健康福祉施設名簿!$C$4:$C$1851,"軽費老人ホーム（ケアハウス）*",健康福祉施設名簿!$D$4:$D$1851,"上十三地域")</f>
        <v>2</v>
      </c>
      <c r="O31" s="79">
        <f>DSUM(健康福祉施設名簿!$C$4:$P$1851,健康福祉施設名簿!$N$4,Sheet1!J42:K43)</f>
        <v>60</v>
      </c>
      <c r="P31" s="69">
        <f>COUNTIFS(健康福祉施設名簿!$C$4:$C$1851,"軽費老人ホーム（ケアハウス）*",健康福祉施設名簿!$D$4:$D$1851,"下北地域")</f>
        <v>1</v>
      </c>
      <c r="Q31" s="96">
        <f>DSUM(健康福祉施設名簿!$C$4:$P$1851,健康福祉施設名簿!$N$4,Sheet1!L42:M43)</f>
        <v>20</v>
      </c>
      <c r="R31" s="93">
        <f>COUNTIFS(健康福祉施設名簿!$C$4:$C$1851,$C31,健康福祉施設名簿!$J$4:$J$1851,"公")+COUNTIFS(健康福祉施設名簿!$C$4:$C$1851,$C31,健康福祉施設名簿!$J$4:$J$1851,"独法")</f>
        <v>0</v>
      </c>
      <c r="S31" s="15">
        <f>DSUM(健康福祉施設名簿!$C$4:$P$1851,健康福祉施設名簿!$N$4,Sheet2!B42:C43)+DSUM(健康福祉施設名簿!$C$4:$P$1851,健康福祉施設名簿!$N$4,Sheet2!D42:E43)</f>
        <v>0</v>
      </c>
      <c r="T31" s="14">
        <f>COUNTIFS(健康福祉施設名簿!$C$4:$C$1851,$C31,健康福祉施設名簿!$J$4:$J$1851,"福法")</f>
        <v>25</v>
      </c>
      <c r="U31" s="15">
        <f>DSUM(健康福祉施設名簿!$C$4:$P$1851,健康福祉施設名簿!$N$4,Sheet2!F42:G43)</f>
        <v>698</v>
      </c>
      <c r="V31" s="69">
        <f>COUNTIFS(健康福祉施設名簿!$C$4:$C$1851,$C31,健康福祉施設名簿!$J$4:$J$1851,"一財")+COUNTIFS(健康福祉施設名簿!$C$4:$C$1851,$C31,健康福祉施設名簿!$J$4:$J$1851,"公財")</f>
        <v>0</v>
      </c>
      <c r="W31" s="164">
        <f>DSUM(健康福祉施設名簿!$C$4:$P$1851,健康福祉施設名簿!$N$4,Sheet2!H42:I43)+DSUM(健康福祉施設名簿!$C$4:$P$1851,健康福祉施設名簿!$N$4,Sheet2!J42:K43)</f>
        <v>0</v>
      </c>
      <c r="X31" s="14">
        <f>COUNTIFS(健康福祉施設名簿!$C$4:$C$1851,$C31,健康福祉施設名簿!$J$4:$J$1851,"宗法")</f>
        <v>0</v>
      </c>
      <c r="Y31" s="15">
        <f>DSUM(健康福祉施設名簿!$C$4:$P$1851,健康福祉施設名簿!$N$4,Sheet2!L42:M43)</f>
        <v>0</v>
      </c>
      <c r="Z31" s="69">
        <f>COUNTIFS(健康福祉施設名簿!$C$4:$C$1851,$C31,健康福祉施設名簿!$J$4:$J$1851,"私立")+COUNTIFS(健康福祉施設名簿!$C$4:$C$1851,$C31,健康福祉施設名簿!$J$4:$J$1851,"個人")</f>
        <v>0</v>
      </c>
      <c r="AA31" s="164">
        <f>DSUM(健康福祉施設名簿!$C$4:$P$1851,健康福祉施設名簿!$N$4,Sheet2!N42:O43)+DSUM(健康福祉施設名簿!$C$4:$P$1851,健康福祉施設名簿!$N$4,Sheet2!P42:Q43)</f>
        <v>0</v>
      </c>
      <c r="AB31" s="14">
        <f>COUNTIFS(健康福祉施設名簿!$C$4:$C$1851,$C31,健康福祉施設名簿!$J$4:$J$1851,"医法")+COUNTIFS(健康福祉施設名簿!$C$4:$C$1851,$C31,健康福祉施設名簿!$J$4:$J$1851,"社医")</f>
        <v>0</v>
      </c>
      <c r="AC31" s="164">
        <f>DSUM(健康福祉施設名簿!$C$4:$P$1851,健康福祉施設名簿!$N$4,Sheet2!R42:S43)+DSUM(健康福祉施設名簿!$C$4:$P$1851,健康福祉施設名簿!$N$4,Sheet2!T42:U43)</f>
        <v>0</v>
      </c>
      <c r="AD31" s="14">
        <f>COUNTIFS(健康福祉施設名簿!$C$4:$C$1851,$C31,健康福祉施設名簿!$J$4:$J$1851,"生協")</f>
        <v>0</v>
      </c>
      <c r="AE31" s="15">
        <f>DSUM(健康福祉施設名簿!$C$4:$P$1851,健康福祉施設名簿!$N$4,Sheet2!V42:W43)</f>
        <v>0</v>
      </c>
      <c r="AF31" s="14">
        <f>COUNTIFS(健康福祉施設名簿!$C$4:$C$1851,$C31,健康福祉施設名簿!$J$4:$J$1851,"一社")+COUNTIFS(健康福祉施設名簿!$C$4:$C$1851,$C31,健康福祉施設名簿!$J$4:$J$1851,"公社")</f>
        <v>0</v>
      </c>
      <c r="AG31" s="164">
        <f>DSUM(健康福祉施設名簿!$C$4:$P$1851,健康福祉施設名簿!$N$4,Sheet2!X42:Y43)+DSUM(健康福祉施設名簿!$C$4:$P$1851,健康福祉施設名簿!$N$4,Sheet2!Z42:AA43)</f>
        <v>0</v>
      </c>
      <c r="AH31" s="77">
        <f>COUNTIFS(健康福祉施設名簿!$C$4:$C$1851,$C31,健康福祉施設名簿!$J$4:$J$1851,"NPO")+COUNTIFS(健康福祉施設名簿!$C$4:$C$1851,$C31,健康福祉施設名簿!$J$4:$J$1851,"学法")+COUNTIFS(健康福祉施設名簿!$C$4:$C$1851,$C31,健康福祉施設名簿!$J$4:$J$1851,"株式")+COUNTIFS(健康福祉施設名簿!$C$4:$C$1851,$C31,健康福祉施設名簿!$J$4:$J$1851,"日赤")+COUNTIFS(健康福祉施設名簿!$C$4:$C$1851,$C31,健康福祉施設名簿!$J$4:$J$1851,"有限")</f>
        <v>0</v>
      </c>
      <c r="AI31" s="179">
        <f>DSUM(健康福祉施設名簿!$C$4:$P$1851,健康福祉施設名簿!$N$4,Sheet2!AB42:AC43)+DSUM(健康福祉施設名簿!$C$4:$P$1851,健康福祉施設名簿!$N$4,Sheet2!AD42:AE43)+DSUM(健康福祉施設名簿!$C$4:$P$1851,健康福祉施設名簿!$N$4,Sheet2!AF42:AG43)+DSUM(健康福祉施設名簿!$C$4:$P$1851,健康福祉施設名簿!$N$4,Sheet2!AH42:AI43)+DSUM(健康福祉施設名簿!$C$4:$P$1851,健康福祉施設名簿!$N$4,Sheet2!AJ42:AK43)</f>
        <v>0</v>
      </c>
      <c r="AK31" s="199">
        <f t="shared" si="1"/>
        <v>25</v>
      </c>
      <c r="AL31" s="199">
        <f t="shared" si="3"/>
        <v>698</v>
      </c>
    </row>
    <row r="32" spans="1:38" ht="22.5" customHeight="1" x14ac:dyDescent="0.15">
      <c r="A32" s="59"/>
      <c r="B32" s="61" t="s">
        <v>4890</v>
      </c>
      <c r="C32" s="192" t="s">
        <v>5387</v>
      </c>
      <c r="D32" s="33">
        <f>F32+H32+J32+L32+N32+P32</f>
        <v>18</v>
      </c>
      <c r="E32" s="96">
        <f t="shared" si="7"/>
        <v>210</v>
      </c>
      <c r="F32" s="93">
        <f>COUNTIFS(健康福祉施設名簿!$C$4:$C$1851,"生活支援ハウス
（高齢者生活福祉ｾﾝﾀｰ）*",健康福祉施設名簿!$D$4:$D$1851,"青森地域")</f>
        <v>2</v>
      </c>
      <c r="G32" s="79">
        <f>DSUM(健康福祉施設名簿!$C$4:$P$1851,健康福祉施設名簿!$N$4,Sheet1!B44:C45)</f>
        <v>20</v>
      </c>
      <c r="H32" s="69">
        <f>COUNTIFS(健康福祉施設名簿!$C$4:$C$1851,"生活支援ハウス
（高齢者生活福祉ｾﾝﾀｰ）*",健康福祉施設名簿!$D$4:$D$1851,"津軽地域")</f>
        <v>3</v>
      </c>
      <c r="I32" s="79">
        <f>DSUM(健康福祉施設名簿!$C$4:$P$1851,健康福祉施設名簿!$N$4,Sheet1!D44:E45)</f>
        <v>40</v>
      </c>
      <c r="J32" s="69">
        <f>COUNTIFS(健康福祉施設名簿!$C$4:$C$1851,"生活支援ハウス
（高齢者生活福祉ｾﾝﾀｰ）*",健康福祉施設名簿!$D$4:$D$1851,"八戸地域")</f>
        <v>3</v>
      </c>
      <c r="K32" s="79">
        <f>DSUM(健康福祉施設名簿!$C$4:$P$1851,健康福祉施設名簿!$N$4,Sheet1!F44:G45)</f>
        <v>30</v>
      </c>
      <c r="L32" s="69">
        <f>COUNTIFS(健康福祉施設名簿!$C$4:$C$1851,"生活支援ハウス
（高齢者生活福祉ｾﾝﾀｰ）*",健康福祉施設名簿!$D$4:$D$1851,"西北五地域")</f>
        <v>5</v>
      </c>
      <c r="M32" s="79">
        <f>DSUM(健康福祉施設名簿!$C$4:$P$1851,健康福祉施設名簿!$N$4,Sheet1!H44:I45)</f>
        <v>66</v>
      </c>
      <c r="N32" s="69">
        <f>COUNTIFS(健康福祉施設名簿!$C$4:$C$1851,"生活支援ハウス
（高齢者生活福祉ｾﾝﾀｰ）*",健康福祉施設名簿!$D$4:$D$1851,"上十三地域")</f>
        <v>4</v>
      </c>
      <c r="O32" s="79">
        <f>DSUM(健康福祉施設名簿!$C$4:$P$1851,健康福祉施設名簿!$N$4,Sheet1!J44:K45)</f>
        <v>44</v>
      </c>
      <c r="P32" s="69">
        <f>COUNTIFS(健康福祉施設名簿!$C$4:$C$1851,"生活支援ハウス
（高齢者生活福祉ｾﾝﾀｰ）*",健康福祉施設名簿!$D$4:$D$1851,"下北地域")</f>
        <v>1</v>
      </c>
      <c r="Q32" s="96">
        <f>DSUM(健康福祉施設名簿!$C$4:$P$1851,健康福祉施設名簿!$N$4,Sheet1!L44:M45)</f>
        <v>10</v>
      </c>
      <c r="R32" s="93">
        <f>COUNTIFS(健康福祉施設名簿!$C$4:$C$1851,"生活支援ハウス
（高齢者生活福祉ｾﾝﾀｰ）",健康福祉施設名簿!$J$4:$J$1851,"公")+COUNTIFS(健康福祉施設名簿!$C$4:$C$1851,"生活支援ハウス
（高齢者生活福祉ｾﾝﾀｰ）",健康福祉施設名簿!$J$4:$J$1851,"独法")</f>
        <v>18</v>
      </c>
      <c r="S32" s="13">
        <f>DSUM(健康福祉施設名簿!$C$4:$P$1851,健康福祉施設名簿!$N$4,Sheet2!B44:C45)+DSUM(健康福祉施設名簿!$C$4:$P$1851,健康福祉施設名簿!$N$4,Sheet2!D44:E45)</f>
        <v>210</v>
      </c>
      <c r="T32" s="14">
        <f>COUNTIFS(健康福祉施設名簿!$C$4:$C$1851,"生活支援ハウス
（高齢者生活福祉ｾﾝﾀｰ）",健康福祉施設名簿!$J$4:$J$1851,"福法")</f>
        <v>0</v>
      </c>
      <c r="U32" s="13">
        <f>DSUM(健康福祉施設名簿!$C$4:$P$1851,健康福祉施設名簿!$N$4,Sheet2!F44:G45)</f>
        <v>0</v>
      </c>
      <c r="V32" s="69">
        <f>COUNTIFS(健康福祉施設名簿!$C$4:$C$1851,"生活支援ハウス
（高齢者生活福祉ｾﾝﾀｰ）",健康福祉施設名簿!$J$4:$J$1851,"一財")+COUNTIFS(健康福祉施設名簿!$C$4:$C$1851,"生活支援ハウス
（高齢者生活福祉ｾﾝﾀｰ）",健康福祉施設名簿!$J$4:$J$1851,"公財")</f>
        <v>0</v>
      </c>
      <c r="W32" s="164">
        <f>DSUM(健康福祉施設名簿!$C$4:$P$1851,健康福祉施設名簿!$N$4,Sheet2!H44:I45)+DSUM(健康福祉施設名簿!$C$4:$P$1851,健康福祉施設名簿!$N$4,Sheet2!J44:K45)</f>
        <v>0</v>
      </c>
      <c r="X32" s="14">
        <f>COUNTIFS(健康福祉施設名簿!$C$4:$C$1851,"生活支援ハウス
（高齢者生活福祉ｾﾝﾀｰ）",健康福祉施設名簿!$J$4:$J$1851,"宗法")</f>
        <v>0</v>
      </c>
      <c r="Y32" s="13">
        <f>DSUM(健康福祉施設名簿!$C$4:$P$1851,健康福祉施設名簿!$N$4,Sheet2!L44:M45)</f>
        <v>0</v>
      </c>
      <c r="Z32" s="69">
        <f>COUNTIFS(健康福祉施設名簿!$C$4:$C$1851,"生活支援ハウス
（高齢者生活福祉ｾﾝﾀｰ）",健康福祉施設名簿!$J$4:$J$1851,"私立")+COUNTIFS(健康福祉施設名簿!$C$4:$C$1851,"生活支援ハウス
（高齢者生活福祉ｾﾝﾀｰ）",健康福祉施設名簿!$J$4:$J$1851,"個人")</f>
        <v>0</v>
      </c>
      <c r="AA32" s="164">
        <f>DSUM(健康福祉施設名簿!$C$4:$P$1851,健康福祉施設名簿!$N$4,Sheet2!N44:O45)+DSUM(健康福祉施設名簿!$C$4:$P$1851,健康福祉施設名簿!$N$4,Sheet2!P44:Q45)</f>
        <v>0</v>
      </c>
      <c r="AB32" s="14">
        <f>COUNTIFS(健康福祉施設名簿!$C$4:$C$1851,"生活支援ハウス
（高齢者生活福祉ｾﾝﾀｰ）",健康福祉施設名簿!$J$4:$J$1851,"医法")+COUNTIFS(健康福祉施設名簿!$C$4:$C$1851,"生活支援ハウス
（高齢者生活福祉ｾﾝﾀｰ）",健康福祉施設名簿!$J$4:$J$1851,"社医")</f>
        <v>0</v>
      </c>
      <c r="AC32" s="164">
        <f>DSUM(健康福祉施設名簿!$C$4:$P$1851,健康福祉施設名簿!$N$4,Sheet2!R44:S45)+DSUM(健康福祉施設名簿!$C$4:$P$1851,健康福祉施設名簿!$N$4,Sheet2!T44:U45)</f>
        <v>0</v>
      </c>
      <c r="AD32" s="14">
        <f>COUNTIFS(健康福祉施設名簿!$C$4:$C$1851,"生活支援ハウス
（高齢者生活福祉ｾﾝﾀｰ）",健康福祉施設名簿!$J$4:$J$1851,"生協")</f>
        <v>0</v>
      </c>
      <c r="AE32" s="13">
        <f>DSUM(健康福祉施設名簿!$C$4:$P$1851,健康福祉施設名簿!$N$4,Sheet2!V44:W45)</f>
        <v>0</v>
      </c>
      <c r="AF32" s="14">
        <f>COUNTIFS(健康福祉施設名簿!$C$4:$C$1851,"生活支援ハウス
（高齢者生活福祉ｾﾝﾀｰ）",健康福祉施設名簿!$J$4:$J$1851,"一社")+COUNTIFS(健康福祉施設名簿!$C$4:$C$1851,"生活支援ハウス
（高齢者生活福祉ｾﾝﾀｰ）",健康福祉施設名簿!$J$4:$J$1851,"公社")</f>
        <v>0</v>
      </c>
      <c r="AG32" s="164">
        <f>DSUM(健康福祉施設名簿!$C$4:$P$1851,健康福祉施設名簿!$N$4,Sheet2!X44:Y45)+DSUM(健康福祉施設名簿!$C$4:$P$1851,健康福祉施設名簿!$N$4,Sheet2!Z44:AA45)</f>
        <v>0</v>
      </c>
      <c r="AH32" s="14">
        <f>COUNTIFS(健康福祉施設名簿!$C$4:$C$1851,"生活支援ハウス
（高齢者生活福祉ｾﾝﾀｰ）",健康福祉施設名簿!$J$4:$J$1851,"NPO")+COUNTIFS(健康福祉施設名簿!$C$4:$C$1851,"生活支援ハウス
（高齢者生活福祉ｾﾝﾀｰ）",健康福祉施設名簿!$J$4:$J$1851,"学法")+COUNTIFS(健康福祉施設名簿!$C$4:$C$1851,"生活支援ハウス
（高齢者生活福祉ｾﾝﾀｰ）",健康福祉施設名簿!$J$4:$J$1851,"株式")+COUNTIFS(健康福祉施設名簿!$C$4:$C$1851,"生活支援ハウス
（高齢者生活福祉ｾﾝﾀｰ）",健康福祉施設名簿!$J$4:$J$1851,"日赤")+COUNTIFS(健康福祉施設名簿!$C$4:$C$1851,"生活支援ハウス
（高齢者生活福祉ｾﾝﾀｰ）",健康福祉施設名簿!$J$4:$J$1851,"有限")</f>
        <v>0</v>
      </c>
      <c r="AI32" s="180">
        <f>DSUM(健康福祉施設名簿!$C$4:$P$1851,健康福祉施設名簿!$N$4,Sheet2!AB44:AC45)+DSUM(健康福祉施設名簿!$C$4:$P$1851,健康福祉施設名簿!$N$4,Sheet2!AD44:AE45)+DSUM(健康福祉施設名簿!$C$4:$P$1851,健康福祉施設名簿!$N$4,Sheet2!AF44:AG45)+DSUM(健康福祉施設名簿!$C$4:$P$1851,健康福祉施設名簿!$N$4,Sheet2!AH44:AI45)+DSUM(健康福祉施設名簿!$C$4:$P$1851,健康福祉施設名簿!$N$4,Sheet2!AJ44:AK45)</f>
        <v>0</v>
      </c>
      <c r="AK32" s="199">
        <f t="shared" si="1"/>
        <v>18</v>
      </c>
      <c r="AL32" s="199">
        <f t="shared" si="3"/>
        <v>210</v>
      </c>
    </row>
    <row r="33" spans="1:38" ht="22.5" customHeight="1" thickBot="1" x14ac:dyDescent="0.2">
      <c r="A33" s="62"/>
      <c r="B33" s="63" t="s">
        <v>4906</v>
      </c>
      <c r="C33" s="67" t="s">
        <v>4901</v>
      </c>
      <c r="D33" s="34">
        <f t="shared" si="6"/>
        <v>41</v>
      </c>
      <c r="E33" s="73" t="s">
        <v>1958</v>
      </c>
      <c r="F33" s="122">
        <f>COUNTIFS(健康福祉施設名簿!$C$4:$C$1851,"老人福祉センター*",健康福祉施設名簿!$D$4:$D$1851,"青森地域")</f>
        <v>2</v>
      </c>
      <c r="G33" s="85" t="s">
        <v>1958</v>
      </c>
      <c r="H33" s="139">
        <f>COUNTIFS(健康福祉施設名簿!$C$4:$C$1851,"老人福祉センター*",健康福祉施設名簿!$D$4:$D$1851,"津軽地域")</f>
        <v>8</v>
      </c>
      <c r="I33" s="85" t="s">
        <v>1958</v>
      </c>
      <c r="J33" s="139">
        <f>COUNTIFS(健康福祉施設名簿!$C$4:$C$1851,"老人福祉センター*",健康福祉施設名簿!$D$4:$D$1851,"八戸地域")</f>
        <v>12</v>
      </c>
      <c r="K33" s="85" t="s">
        <v>1958</v>
      </c>
      <c r="L33" s="34">
        <f>COUNTIFS(健康福祉施設名簿!$C$4:$C$1851,"老人福祉センター*",健康福祉施設名簿!$D$4:$D$1851,"西北五地域")</f>
        <v>9</v>
      </c>
      <c r="M33" s="85" t="s">
        <v>1958</v>
      </c>
      <c r="N33" s="34">
        <f>COUNTIFS(健康福祉施設名簿!$C$4:$C$1851,"老人福祉センター*",健康福祉施設名簿!$D$4:$D$1851,"上十三地域")</f>
        <v>9</v>
      </c>
      <c r="O33" s="85" t="s">
        <v>1958</v>
      </c>
      <c r="P33" s="139">
        <f>COUNTIFS(健康福祉施設名簿!$C$4:$C$1851,"老人福祉センター*",健康福祉施設名簿!$D$4:$D$1851,"下北地域")</f>
        <v>1</v>
      </c>
      <c r="Q33" s="197" t="s">
        <v>1958</v>
      </c>
      <c r="R33" s="195">
        <f>COUNTIFS(健康福祉施設名簿!$C$4:$C$1851,"老人福祉センター*",健康福祉施設名簿!$J$4:$J$1851,"公")+COUNTIFS(健康福祉施設名簿!$C$4:$C$1851,"老人福祉センター*",健康福祉施設名簿!$J$4:$J$1851,"独法")</f>
        <v>41</v>
      </c>
      <c r="S33" s="35" t="s">
        <v>5386</v>
      </c>
      <c r="T33" s="21">
        <f>COUNTIFS(健康福祉施設名簿!$C$4:$C$1851,"老人福祉センター*",健康福祉施設名簿!$J$4:$J$1851,"福法")</f>
        <v>0</v>
      </c>
      <c r="U33" s="35"/>
      <c r="V33" s="196">
        <f>COUNTIFS(健康福祉施設名簿!$C$4:$C$1851,"老人福祉センター*",健康福祉施設名簿!$J$4:$J$1851,"一財")+COUNTIFS(健康福祉施設名簿!$C$4:$C$1851,"老人福祉センター*",健康福祉施設名簿!$J$4:$J$1851,"公財")</f>
        <v>0</v>
      </c>
      <c r="W33" s="198"/>
      <c r="X33" s="21">
        <f>COUNTIFS(健康福祉施設名簿!$C$4:$C$1851,"老人福祉センター*",健康福祉施設名簿!$J$4:$J$1851,"宗法")</f>
        <v>0</v>
      </c>
      <c r="Y33" s="35"/>
      <c r="Z33" s="196">
        <f>COUNTIFS(健康福祉施設名簿!$C$4:$C$1851,"老人福祉センター*",健康福祉施設名簿!$J$4:$J$1851,"私立")+COUNTIFS(健康福祉施設名簿!$C$4:$C$1851,"老人福祉センター*",健康福祉施設名簿!$J$4:$J$1851,"個人")</f>
        <v>0</v>
      </c>
      <c r="AA33" s="198"/>
      <c r="AB33" s="21">
        <f>COUNTIFS(健康福祉施設名簿!$C$4:$C$1851,"老人福祉センター*",健康福祉施設名簿!$J$4:$J$1851,"医法")+COUNTIFS(健康福祉施設名簿!$C$4:$C$1851,"老人福祉センター*",健康福祉施設名簿!$J$4:$J$1851,"社医")</f>
        <v>0</v>
      </c>
      <c r="AC33" s="198"/>
      <c r="AD33" s="14">
        <f>COUNTIFS(健康福祉施設名簿!$C$4:$C$1851,"老人福祉センター*",健康福祉施設名簿!$J$4:$J$1851,"生協")</f>
        <v>0</v>
      </c>
      <c r="AE33" s="13"/>
      <c r="AF33" s="14">
        <f>COUNTIFS(健康福祉施設名簿!$C$4:$C$1851,"老人福祉センター*",健康福祉施設名簿!$J$4:$J$1851,"一社")+COUNTIFS(健康福祉施設名簿!$C$4:$C$1851,"老人福祉センター*",健康福祉施設名簿!$J$4:$J$1851,"公社")</f>
        <v>0</v>
      </c>
      <c r="AG33" s="170"/>
      <c r="AH33" s="14">
        <f>COUNTIFS(健康福祉施設名簿!$C$4:$C$1851,"老人福祉センター*",健康福祉施設名簿!$J$4:$J$1851,"NPO")+COUNTIFS(健康福祉施設名簿!$C$4:$C$1851,"老人福祉センター*",健康福祉施設名簿!$J$4:$J$1851,"学法")+COUNTIFS(健康福祉施設名簿!$C$4:$C$1851,"老人福祉センター*",健康福祉施設名簿!$J$4:$J$1851,"株式")+COUNTIFS(健康福祉施設名簿!$C$4:$C$1851,"老人福祉センター*",健康福祉施設名簿!$J$4:$J$1851,"日赤")+COUNTIFS(健康福祉施設名簿!$C$4:$C$1851,"老人福祉センター*",健康福祉施設名簿!$J$4:$J$1851,"有限")</f>
        <v>0</v>
      </c>
      <c r="AI33" s="190"/>
      <c r="AK33" s="199">
        <f t="shared" si="1"/>
        <v>41</v>
      </c>
      <c r="AL33" s="199" t="e">
        <f t="shared" si="3"/>
        <v>#VALUE!</v>
      </c>
    </row>
    <row r="34" spans="1:38" ht="22.5" customHeight="1" thickBot="1" x14ac:dyDescent="0.2">
      <c r="A34" s="193" t="s">
        <v>4935</v>
      </c>
      <c r="B34" s="661" t="s">
        <v>3500</v>
      </c>
      <c r="C34" s="662"/>
      <c r="D34" s="77">
        <f t="shared" si="6"/>
        <v>73</v>
      </c>
      <c r="E34" s="107" t="s">
        <v>1958</v>
      </c>
      <c r="F34" s="98">
        <f>COUNTIFS(健康福祉施設名簿!$C$4:$C$1851,$B$34,健康福祉施設名簿!$D$4:$D$1851,"青森地域")</f>
        <v>16</v>
      </c>
      <c r="G34" s="106" t="s">
        <v>1958</v>
      </c>
      <c r="H34" s="81">
        <f>COUNTIFS(健康福祉施設名簿!$C$4:$C$1851,$B$34,健康福祉施設名簿!$D$4:$D$1851,"津軽地域")</f>
        <v>14</v>
      </c>
      <c r="I34" s="106" t="s">
        <v>1958</v>
      </c>
      <c r="J34" s="81">
        <f>COUNTIFS(健康福祉施設名簿!$C$4:$C$1851,$B$34,健康福祉施設名簿!$D$4:$D$1851,"八戸地域")</f>
        <v>20</v>
      </c>
      <c r="K34" s="106" t="s">
        <v>1958</v>
      </c>
      <c r="L34" s="69">
        <f>COUNTIFS(健康福祉施設名簿!$C$4:$C$1851,$B$34,健康福祉施設名簿!$D$4:$D$1851,"西北五地域")</f>
        <v>6</v>
      </c>
      <c r="M34" s="106" t="s">
        <v>1958</v>
      </c>
      <c r="N34" s="69">
        <f>COUNTIFS(健康福祉施設名簿!$C$4:$C$1851,$B$34,健康福祉施設名簿!$D$4:$D$1851,"上十三地域")</f>
        <v>10</v>
      </c>
      <c r="O34" s="106" t="s">
        <v>1958</v>
      </c>
      <c r="P34" s="81">
        <f>COUNTIFS(健康福祉施設名簿!$C$4:$C$1851,$B$34,健康福祉施設名簿!$D$4:$D$1851,"下北地域")</f>
        <v>7</v>
      </c>
      <c r="Q34" s="194" t="s">
        <v>1958</v>
      </c>
      <c r="R34" s="195">
        <f>COUNTIFS(健康福祉施設名簿!$C$4:$C$1851,$B34,健康福祉施設名簿!$J$4:$J$1851,"公")+COUNTIFS(健康福祉施設名簿!$C$4:$C$1851,$B34,健康福祉施設名簿!$J$4:$J$1851,"独法")</f>
        <v>30</v>
      </c>
      <c r="S34" s="36" t="s">
        <v>5386</v>
      </c>
      <c r="T34" s="37">
        <f>COUNTIFS(健康福祉施設名簿!$C$4:$C$1851,$B34,健康福祉施設名簿!$J$4:$J$1851,"福法")</f>
        <v>28</v>
      </c>
      <c r="U34" s="36" t="s">
        <v>5386</v>
      </c>
      <c r="V34" s="196">
        <f>COUNTIFS(健康福祉施設名簿!$C$4:$C$1851,$B34,健康福祉施設名簿!$J$4:$J$1851,"一財")+COUNTIFS(健康福祉施設名簿!$C$4:$C$1851,$B34,健康福祉施設名簿!$J$4:$J$1851,"公財")</f>
        <v>1</v>
      </c>
      <c r="W34" s="36" t="s">
        <v>7708</v>
      </c>
      <c r="X34" s="37">
        <f>COUNTIFS(健康福祉施設名簿!$C$4:$C$1851,$B34,健康福祉施設名簿!$J$4:$J$1851,"宗法")</f>
        <v>0</v>
      </c>
      <c r="Y34" s="36" t="s">
        <v>7708</v>
      </c>
      <c r="Z34" s="196">
        <f>COUNTIFS(健康福祉施設名簿!$C$4:$C$1851,$B34,健康福祉施設名簿!$J$4:$J$1851,"私立")+COUNTIFS(健康福祉施設名簿!$C$4:$C$1851,$B34,健康福祉施設名簿!$J$4:$J$1851,"個人")</f>
        <v>0</v>
      </c>
      <c r="AA34" s="36" t="s">
        <v>7708</v>
      </c>
      <c r="AB34" s="37">
        <f>COUNTIFS(健康福祉施設名簿!$C$4:$C$1851,$B34,健康福祉施設名簿!$J$4:$J$1851,"医法")+COUNTIFS(健康福祉施設名簿!$C$4:$C$1851,$B34,健康福祉施設名簿!$J$4:$J$1851,"社医")</f>
        <v>7</v>
      </c>
      <c r="AC34" s="36" t="s">
        <v>5386</v>
      </c>
      <c r="AD34" s="23">
        <f>COUNTIFS(健康福祉施設名簿!$C$4:$C$1851,$B34,健康福祉施設名簿!$J$4:$J$1851,"生協")</f>
        <v>2</v>
      </c>
      <c r="AE34" s="22" t="s">
        <v>5386</v>
      </c>
      <c r="AF34" s="23">
        <f>COUNTIFS(健康福祉施設名簿!$C$4:$C$1851,$B34,健康福祉施設名簿!$J$4:$J$1851,"一社")+COUNTIFS(健康福祉施設名簿!$C$4:$C$1851,$B34,健康福祉施設名簿!$J$4:$J$1851,"公社")</f>
        <v>3</v>
      </c>
      <c r="AG34" s="22" t="s">
        <v>5386</v>
      </c>
      <c r="AH34" s="81">
        <f>COUNTIFS(健康福祉施設名簿!$C$4:$C$1851,$B34,健康福祉施設名簿!$J$4:$J$1851,"NPO")+COUNTIFS(健康福祉施設名簿!$C$4:$C$1851,$B34,健康福祉施設名簿!$J$4:$J$1851,"学法")+COUNTIFS(健康福祉施設名簿!$C$4:$C$1851,$B34,健康福祉施設名簿!$J$4:$J$1851,"株式")+COUNTIFS(健康福祉施設名簿!$C$4:$C$1851,$B34,健康福祉施設名簿!$J$4:$J$1851,"日赤")+COUNTIFS(健康福祉施設名簿!$C$4:$C$1851,$B34,健康福祉施設名簿!$J$4:$J$1851,"有限")</f>
        <v>2</v>
      </c>
      <c r="AI34" s="188" t="s">
        <v>7708</v>
      </c>
      <c r="AK34" s="199">
        <f t="shared" si="1"/>
        <v>73</v>
      </c>
      <c r="AL34" s="199" t="e">
        <f t="shared" si="3"/>
        <v>#VALUE!</v>
      </c>
    </row>
    <row r="35" spans="1:38" ht="11.25" customHeight="1" x14ac:dyDescent="0.15">
      <c r="A35" s="636" t="s">
        <v>4936</v>
      </c>
      <c r="B35" s="657" t="s">
        <v>5375</v>
      </c>
      <c r="C35" s="658"/>
      <c r="D35" s="645">
        <f>F35+H35+J35+L35+N35+P35</f>
        <v>57</v>
      </c>
      <c r="E35" s="103">
        <f>G35+I35+K35+M35+O35+Q35</f>
        <v>5159</v>
      </c>
      <c r="F35" s="649">
        <f>COUNTIFS(健康福祉施設名簿!$C$4:$C$1851,"介護老人保健施設",健康福祉施設名簿!$D$4:$D$1851,"青森地域")</f>
        <v>11</v>
      </c>
      <c r="G35" s="339">
        <f>DSUM(健康福祉施設名簿!$C$4:$P$1851,健康福祉施設名簿!$N$4,Sheet1!B46:C47)</f>
        <v>1044</v>
      </c>
      <c r="H35" s="647">
        <f>COUNTIFS(健康福祉施設名簿!$C$4:$C$1851,"介護老人保健施設",健康福祉施設名簿!$D$4:$D$1851,"津軽地域")</f>
        <v>14</v>
      </c>
      <c r="I35" s="339">
        <f>DSUM(健康福祉施設名簿!$C$4:$P$1851,健康福祉施設名簿!$N$4,Sheet1!D46:E47)</f>
        <v>1407</v>
      </c>
      <c r="J35" s="647">
        <f>COUNTIFS(健康福祉施設名簿!$C$4:$C$1851,"介護老人保健施設",健康福祉施設名簿!$D$4:$D$1851,"八戸地域")</f>
        <v>13</v>
      </c>
      <c r="K35" s="339">
        <f>DSUM(健康福祉施設名簿!$C$4:$P$1851,健康福祉施設名簿!$N$4,Sheet1!F46:G47)</f>
        <v>1080</v>
      </c>
      <c r="L35" s="647">
        <f>COUNTIFS(健康福祉施設名簿!$C$4:$C$1851,"介護老人保健施設",健康福祉施設名簿!$D$4:$D$1851,"西北五地域")</f>
        <v>6</v>
      </c>
      <c r="M35" s="339">
        <f>DSUM(健康福祉施設名簿!$C$4:$P$1851,健康福祉施設名簿!$N$4,Sheet1!H46:I47)</f>
        <v>600</v>
      </c>
      <c r="N35" s="647">
        <f>COUNTIFS(健康福祉施設名簿!$C$4:$C$1851,"介護老人保健施設",健康福祉施設名簿!$D$4:$D$1851,"上十三地域")</f>
        <v>9</v>
      </c>
      <c r="O35" s="339">
        <f>DSUM(健康福祉施設名簿!$C$4:$P$1851,健康福祉施設名簿!$N$4,Sheet1!J46:K47)</f>
        <v>769</v>
      </c>
      <c r="P35" s="647">
        <f>COUNTIFS(健康福祉施設名簿!$C$4:$C$1851,"介護老人保健施設",健康福祉施設名簿!$D$4:$D$1851,"下北地域")</f>
        <v>4</v>
      </c>
      <c r="Q35" s="103">
        <f>DSUM(健康福祉施設名簿!$C$4:$P$1851,健康福祉施設名簿!$N$4,Sheet1!L46:M47)</f>
        <v>259</v>
      </c>
      <c r="R35" s="641">
        <f>COUNTIFS(健康福祉施設名簿!$C$4:$C$1851,"介護老人保健施設",健康福祉施設名簿!$J$4:$J$1851,"公")+COUNTIFS(健康福祉施設名簿!$C$4:$C$1851,"介護老人保健施設",健康福祉施設名簿!$J$4:$J$1851,"独法")</f>
        <v>5</v>
      </c>
      <c r="S35" s="340">
        <f>DSUM(健康福祉施設名簿!$C$4:$P$1851,健康福祉施設名簿!$N$4,Sheet2!B46:C47)+DSUM(健康福祉施設名簿!$C$4:$P$1851,健康福祉施設名簿!$N$4,Sheet2!D46:E47)</f>
        <v>181</v>
      </c>
      <c r="T35" s="639">
        <f>COUNTIFS(健康福祉施設名簿!$C$4:$C$1851,"介護老人保健施設",健康福祉施設名簿!$J$4:$J$1851,"福法")</f>
        <v>24</v>
      </c>
      <c r="U35" s="340">
        <f>DSUM(健康福祉施設名簿!$C$4:$P$1851,健康福祉施設名簿!$N$4,Sheet2!F46:G47)</f>
        <v>2281</v>
      </c>
      <c r="V35" s="641">
        <f>COUNTIFS(健康福祉施設名簿!$C$4:$C$1851,"介護老人保健施設",健康福祉施設名簿!$J$4:$J$1851,"一財")+COUNTIFS(健康福祉施設名簿!$C$4:$C$1851,"介護老人保健施設",健康福祉施設名簿!$J$4:$J$1851,"公財")</f>
        <v>2</v>
      </c>
      <c r="W35" s="341">
        <f>DSUM(健康福祉施設名簿!$C$4:$P$1851,健康福祉施設名簿!$N$4,Sheet2!H46:I47)+DSUM(健康福祉施設名簿!$C$4:$P$1851,健康福祉施設名簿!$N$4,Sheet2!J46:K47)</f>
        <v>210</v>
      </c>
      <c r="X35" s="639">
        <f>COUNTIFS(健康福祉施設名簿!$C$4:$C$1851,"介護老人保健施設",健康福祉施設名簿!$J$4:$J$1851,"宗法")</f>
        <v>0</v>
      </c>
      <c r="Y35" s="340">
        <f>DSUM(健康福祉施設名簿!$C$4:$P$1851,健康福祉施設名簿!$N$4,Sheet2!L46:M47)</f>
        <v>0</v>
      </c>
      <c r="Z35" s="641">
        <f>COUNTIFS(健康福祉施設名簿!$C$4:$C$1851,"介護老人保健施設",健康福祉施設名簿!$J$4:$J$1851,"私立")+COUNTIFS(健康福祉施設名簿!$C$4:$C$1851,"介護老人保健施設",健康福祉施設名簿!$J$4:$J$1851,"個人")</f>
        <v>0</v>
      </c>
      <c r="AA35" s="341">
        <f>DSUM(健康福祉施設名簿!$C$4:$P$1851,健康福祉施設名簿!$N$4,Sheet2!N46:O47)+DSUM(健康福祉施設名簿!$C$4:$P$1851,健康福祉施設名簿!$N$4,Sheet2!P46:Q47)</f>
        <v>0</v>
      </c>
      <c r="AB35" s="639">
        <f>COUNTIFS(健康福祉施設名簿!$C$4:$C$1851,"介護老人保健施設",健康福祉施設名簿!$J$4:$J$1851,"医法")+COUNTIFS(健康福祉施設名簿!$C$4:$C$1851,"介護老人保健施設",健康福祉施設名簿!$J$4:$J$1851,"社医")</f>
        <v>25</v>
      </c>
      <c r="AC35" s="341">
        <f>DSUM(健康福祉施設名簿!$C$4:$P$1851,健康福祉施設名簿!$N$4,Sheet2!R46:S47)+DSUM(健康福祉施設名簿!$C$4:$P$1851,健康福祉施設名簿!$N$4,Sheet2!T46:U47)</f>
        <v>2387</v>
      </c>
      <c r="AD35" s="639">
        <f>COUNTIFS(健康福祉施設名簿!$C$4:$C$1851,"介護老人保健施設",健康福祉施設名簿!$J$4:$J$1851,"生協")</f>
        <v>0</v>
      </c>
      <c r="AE35" s="340">
        <f>DSUM(健康福祉施設名簿!$C$4:$P$1851,健康福祉施設名簿!$N$4,Sheet2!V46:W47)</f>
        <v>0</v>
      </c>
      <c r="AF35" s="639">
        <f>COUNTIFS(健康福祉施設名簿!$C$4:$C$1851,"介護老人保健施設",健康福祉施設名簿!$J$4:$J$1851,"一社")+COUNTIFS(健康福祉施設名簿!$C$4:$C$1851,"介護老人保健施設",健康福祉施設名簿!$J$4:$J$1851,"公社")</f>
        <v>1</v>
      </c>
      <c r="AG35" s="341">
        <f>DSUM(健康福祉施設名簿!$C$4:$P$1851,健康福祉施設名簿!$N$4,Sheet2!X46:Y47)+DSUM(健康福祉施設名簿!$C$4:$P$1851,健康福祉施設名簿!$N$4,Sheet2!Z46:AA47)</f>
        <v>100</v>
      </c>
      <c r="AH35" s="639">
        <f>COUNTIFS(健康福祉施設名簿!$C$4:$C$1851,"介護老人保健施設",健康福祉施設名簿!$J$4:$J$1851,"NPO")+COUNTIFS(健康福祉施設名簿!$C$4:$C$1851,"介護老人保健施設",健康福祉施設名簿!$J$4:$J$1851,"学法")+COUNTIFS(健康福祉施設名簿!$C$4:$C$1851,"介護老人保健施設",健康福祉施設名簿!$J$4:$J$1851,"株式")+COUNTIFS(健康福祉施設名簿!$C$4:$C$1851,"介護老人保健施設",健康福祉施設名簿!$J$4:$J$1851,"日赤")+COUNTIFS(健康福祉施設名簿!$C$4:$C$1851,"介護老人保健施設",健康福祉施設名簿!$J$4:$J$1851,"有限")</f>
        <v>0</v>
      </c>
      <c r="AI35" s="342">
        <f>DSUM(健康福祉施設名簿!$C$4:$P$1851,健康福祉施設名簿!$N$4,Sheet2!AB46:AC47)+DSUM(健康福祉施設名簿!$C$4:$P$1851,健康福祉施設名簿!$N$4,Sheet2!AD46:AE47)+DSUM(健康福祉施設名簿!$C$4:$P$1851,健康福祉施設名簿!$N$4,Sheet2!AF46:AG47)+DSUM(健康福祉施設名簿!$C$4:$P$1851,健康福祉施設名簿!$N$4,Sheet2!AH46:AI47)+DSUM(健康福祉施設名簿!$C$4:$P$1851,健康福祉施設名簿!$N$4,Sheet2!AJ46:AK47)</f>
        <v>0</v>
      </c>
      <c r="AK35" s="199">
        <f t="shared" si="1"/>
        <v>57</v>
      </c>
      <c r="AL35" s="199">
        <f t="shared" si="3"/>
        <v>5159</v>
      </c>
    </row>
    <row r="36" spans="1:38" ht="11.25" customHeight="1" thickBot="1" x14ac:dyDescent="0.2">
      <c r="A36" s="637"/>
      <c r="B36" s="659"/>
      <c r="C36" s="660"/>
      <c r="D36" s="646"/>
      <c r="E36" s="100">
        <f>G36+I36+K36+M36+O36+Q36</f>
        <v>2863</v>
      </c>
      <c r="F36" s="650">
        <f>COUNTIF(健康福祉施設名簿!$C$6:$C$1851,"地域活動支援センター
（地域生活支援事業）")</f>
        <v>31</v>
      </c>
      <c r="G36" s="83">
        <f>DSUM(健康福祉施設名簿!$C$4:$P$1851,健康福祉施設名簿!$O$4,Sheet1!B46:C47)</f>
        <v>550</v>
      </c>
      <c r="H36" s="648">
        <f>COUNTIF(健康福祉施設名簿!$C$6:$C$1851,"地域活動支援センター
（地域生活支援事業）")</f>
        <v>31</v>
      </c>
      <c r="I36" s="83">
        <f>DSUM(健康福祉施設名簿!$C$4:$P$1851,健康福祉施設名簿!$O$4,Sheet1!D46:E47)</f>
        <v>678</v>
      </c>
      <c r="J36" s="648">
        <f>COUNTIF(健康福祉施設名簿!$C$6:$C$1851,"地域活動支援センター
（地域生活支援事業）")</f>
        <v>31</v>
      </c>
      <c r="K36" s="83">
        <f>DSUM(健康福祉施設名簿!$C$4:$P$1851,健康福祉施設名簿!$O$4,Sheet1!F46:G47)</f>
        <v>718</v>
      </c>
      <c r="L36" s="648">
        <f>COUNTIF(健康福祉施設名簿!$C$6:$C$1851,"地域活動支援センター
（地域生活支援事業）")</f>
        <v>31</v>
      </c>
      <c r="M36" s="83">
        <f>DSUM(健康福祉施設名簿!$C$4:$P$1851,健康福祉施設名簿!$O$4,Sheet1!H46:I47)</f>
        <v>272</v>
      </c>
      <c r="N36" s="648">
        <f>COUNTIF(健康福祉施設名簿!$C$6:$C$1851,"地域活動支援センター
（地域生活支援事業）")</f>
        <v>31</v>
      </c>
      <c r="O36" s="83">
        <f>DSUM(健康福祉施設名簿!$C$4:$P$1851,健康福祉施設名簿!$O$4,Sheet1!J46:K47)</f>
        <v>580</v>
      </c>
      <c r="P36" s="648">
        <f>COUNTIF(健康福祉施設名簿!$C$6:$C$1851,"地域活動支援センター
（地域生活支援事業）")</f>
        <v>31</v>
      </c>
      <c r="Q36" s="100">
        <f>DSUM(健康福祉施設名簿!$C$4:$P$1851,健康福祉施設名簿!$O$4,Sheet1!L46:M47)</f>
        <v>65</v>
      </c>
      <c r="R36" s="642"/>
      <c r="S36" s="38">
        <f>DSUM(健康福祉施設名簿!$C$4:$P$1851,健康福祉施設名簿!$O$4,Sheet2!B46:C47)+DSUM(健康福祉施設名簿!$C$4:$P$1851,健康福祉施設名簿!$O$4,Sheet2!D46:E47)</f>
        <v>70</v>
      </c>
      <c r="T36" s="640"/>
      <c r="U36" s="38">
        <f>DSUM(健康福祉施設名簿!$C$4:$P$1851,健康福祉施設名簿!$O$4,Sheet2!F46:G47)</f>
        <v>1420</v>
      </c>
      <c r="V36" s="642"/>
      <c r="W36" s="38">
        <f>DSUM(健康福祉施設名簿!$C$4:$P$1851,健康福祉施設名簿!$O$4,Sheet2!H46:I47)+DSUM(健康福祉施設名簿!$C$4:$P$1851,健康福祉施設名簿!$O$4,Sheet2!J46:K47)</f>
        <v>140</v>
      </c>
      <c r="X36" s="640"/>
      <c r="Y36" s="38">
        <f>DSUM(健康福祉施設名簿!$C$4:$P$1851,健康福祉施設名簿!$O$4,Sheet2!L46:M47)</f>
        <v>0</v>
      </c>
      <c r="Z36" s="642"/>
      <c r="AA36" s="38">
        <f>DSUM(健康福祉施設名簿!$C$4:$P$1851,健康福祉施設名簿!$O$4,Sheet2!N46:O47)+DSUM(健康福祉施設名簿!$C$4:$P$1851,健康福祉施設名簿!$O$4,Sheet2!P46:Q47)</f>
        <v>0</v>
      </c>
      <c r="AB36" s="640"/>
      <c r="AC36" s="38">
        <f>DSUM(健康福祉施設名簿!$C$4:$P$1851,健康福祉施設名簿!$O$4,Sheet2!R46:S47)+DSUM(健康福祉施設名簿!$C$4:$P$1851,健康福祉施設名簿!$O$4,Sheet2!T46:U47)</f>
        <v>1113</v>
      </c>
      <c r="AD36" s="640"/>
      <c r="AE36" s="38">
        <f>DSUM(健康福祉施設名簿!$C$4:$P$1851,健康福祉施設名簿!$O$4,Sheet2!V46:W47)</f>
        <v>0</v>
      </c>
      <c r="AF36" s="640"/>
      <c r="AG36" s="38">
        <f>DSUM(健康福祉施設名簿!$C$4:$P$1851,健康福祉施設名簿!$O$4,Sheet2!X46:Y47)+DSUM(健康福祉施設名簿!$C$4:$P$1851,健康福祉施設名簿!$O$4,Sheet2!Z46:AA47)</f>
        <v>120</v>
      </c>
      <c r="AH36" s="640"/>
      <c r="AI36" s="191">
        <f>DSUM(健康福祉施設名簿!$C$4:$P$1851,健康福祉施設名簿!$O$4,Sheet2!AB46:AC47)+DSUM(健康福祉施設名簿!$C$4:$P$1851,健康福祉施設名簿!$O$4,Sheet2!AD46:AE47)+DSUM(健康福祉施設名簿!$C$4:$P$1851,健康福祉施設名簿!$O$4,Sheet2!AF46:AG47)+DSUM(健康福祉施設名簿!$C$4:$P$1851,健康福祉施設名簿!$O$4,Sheet2!AH46:AI47)+DSUM(健康福祉施設名簿!$C$4:$P$1851,健康福祉施設名簿!$O$4,Sheet2!AJ46:AK47)</f>
        <v>0</v>
      </c>
      <c r="AJ36" s="4"/>
      <c r="AK36" s="199">
        <f t="shared" si="1"/>
        <v>0</v>
      </c>
      <c r="AL36" s="199">
        <f t="shared" si="3"/>
        <v>2863</v>
      </c>
    </row>
    <row r="37" spans="1:38" ht="22.5" customHeight="1" thickBot="1" x14ac:dyDescent="0.2">
      <c r="A37" s="208" t="s">
        <v>6520</v>
      </c>
      <c r="B37" s="659" t="s">
        <v>6521</v>
      </c>
      <c r="C37" s="660"/>
      <c r="D37" s="81">
        <f t="shared" ref="D37" si="8">F37+H37+J37+L37+N37+P37</f>
        <v>11</v>
      </c>
      <c r="E37" s="99">
        <f t="shared" ref="E37" si="9">G37+I37+K37+M37+O37+Q37</f>
        <v>678</v>
      </c>
      <c r="F37" s="98">
        <f>COUNTIFS(健康福祉施設名簿!$C$4:$C$1851,$B$37,健康福祉施設名簿!$D$4:$D$1851,"青森地域")</f>
        <v>3</v>
      </c>
      <c r="G37" s="82">
        <f>DSUM(健康福祉施設名簿!$C$4:$P$1851,健康福祉施設名簿!$N$4,Sheet1!B50:C51)</f>
        <v>97</v>
      </c>
      <c r="H37" s="71">
        <f>COUNTIFS(健康福祉施設名簿!$C$4:$C$1851,$B$37,健康福祉施設名簿!$D$4:$D$1851,"津軽地域")</f>
        <v>3</v>
      </c>
      <c r="I37" s="82">
        <f>DSUM(健康福祉施設名簿!$C$4:$P$1851,健康福祉施設名簿!$N$4,Sheet1!D50:E51)</f>
        <v>126</v>
      </c>
      <c r="J37" s="71">
        <f>COUNTIFS(健康福祉施設名簿!$C$4:$C$1851,$B$37,健康福祉施設名簿!$D$4:$D$1851,"八戸地域")</f>
        <v>2</v>
      </c>
      <c r="K37" s="82">
        <f>DSUM(健康福祉施設名簿!$C$4:$P$1851,健康福祉施設名簿!$N$4,Sheet1!F50:G51)</f>
        <v>148</v>
      </c>
      <c r="L37" s="71">
        <f>COUNTIFS(健康福祉施設名簿!$C$4:$C$1851,$B$37,健康福祉施設名簿!$D$4:$D$1851,"西北五地域")</f>
        <v>3</v>
      </c>
      <c r="M37" s="82">
        <f>DSUM(健康福祉施設名簿!$C$4:$P$1851,健康福祉施設名簿!$N$4,Sheet1!H50:I51)</f>
        <v>307</v>
      </c>
      <c r="N37" s="71">
        <f>COUNTIFS(健康福祉施設名簿!$C$4:$C$1851,$B$37,健康福祉施設名簿!$D$4:$D$1851,"上十三地域")</f>
        <v>0</v>
      </c>
      <c r="O37" s="82">
        <f>DSUM(健康福祉施設名簿!$C$4:$P$1851,健康福祉施設名簿!$N$4,Sheet1!J50:K51)</f>
        <v>0</v>
      </c>
      <c r="P37" s="71">
        <f>COUNTIFS(健康福祉施設名簿!$C$4:$C$1851,$B$37,健康福祉施設名簿!$D$4:$D$1851,"下北地域")</f>
        <v>0</v>
      </c>
      <c r="Q37" s="99">
        <f>DSUM(健康福祉施設名簿!$C$4:$P$1851,健康福祉施設名簿!$N$4,Sheet1!L50:M51)</f>
        <v>0</v>
      </c>
      <c r="R37" s="98">
        <f>COUNTIFS(健康福祉施設名簿!$C$4:$C$1851,$B37,健康福祉施設名簿!$J$4:$J$1851,"公")+COUNTIFS(健康福祉施設名簿!$C$4:$C$1851,$B37,健康福祉施設名簿!$J$4:$J$1851,"独法")</f>
        <v>0</v>
      </c>
      <c r="S37" s="24">
        <f>DSUM(健康福祉施設名簿!$C$4:$P$1851,健康福祉施設名簿!$N$4,Sheet2!B50:C51)+DSUM(健康福祉施設名簿!$C$4:$P$1851,健康福祉施設名簿!$N$4,Sheet2!D50:E51)</f>
        <v>0</v>
      </c>
      <c r="T37" s="23">
        <f>COUNTIFS(健康福祉施設名簿!$C$4:$C$1851,$B37,健康福祉施設名簿!$J$4:$J$1851,"福法")</f>
        <v>1</v>
      </c>
      <c r="U37" s="24">
        <f>DSUM(健康福祉施設名簿!$C$4:$P$1851,健康福祉施設名簿!$N$4,Sheet2!F50:G51)</f>
        <v>64</v>
      </c>
      <c r="V37" s="71">
        <f>COUNTIFS(健康福祉施設名簿!$C$4:$C$1851,$B37,健康福祉施設名簿!$J$4:$J$1851,"一財")+COUNTIFS(健康福祉施設名簿!$C$4:$C$1851,$B37,健康福祉施設名簿!$J$4:$J$1851,"公財")</f>
        <v>0</v>
      </c>
      <c r="W37" s="168">
        <f>DSUM(健康福祉施設名簿!$C$4:$P$1851,健康福祉施設名簿!$N$4,Sheet2!H50:I51)+DSUM(健康福祉施設名簿!$C$4:$P$1851,健康福祉施設名簿!$N$4,Sheet2!J50:K51)</f>
        <v>0</v>
      </c>
      <c r="X37" s="23">
        <f>COUNTIFS(健康福祉施設名簿!$C$4:$C$1851,$B37,健康福祉施設名簿!$J$4:$J$1851,"宗法")</f>
        <v>0</v>
      </c>
      <c r="Y37" s="24">
        <f>DSUM(健康福祉施設名簿!$C$4:$P$1851,健康福祉施設名簿!$N$4,Sheet2!L50:M51)</f>
        <v>0</v>
      </c>
      <c r="Z37" s="71">
        <f>COUNTIFS(健康福祉施設名簿!$C$4:$C$1851,$B37,健康福祉施設名簿!$J$4:$J$1851,"私立")+COUNTIFS(健康福祉施設名簿!$C$4:$C$1851,$B37,健康福祉施設名簿!$J$4:$J$1851,"個人")</f>
        <v>0</v>
      </c>
      <c r="AA37" s="168">
        <f>DSUM(健康福祉施設名簿!$C$4:$P$1851,健康福祉施設名簿!$N$4,Sheet2!N50:O51)+DSUM(健康福祉施設名簿!$C$4:$P$1851,健康福祉施設名簿!$N$4,Sheet2!P50:Q51)</f>
        <v>0</v>
      </c>
      <c r="AB37" s="23">
        <f>COUNTIFS(健康福祉施設名簿!$C$4:$C$1851,$B37,健康福祉施設名簿!$J$4:$J$1851,"医法")+COUNTIFS(健康福祉施設名簿!$C$4:$C$1851,$B37,健康福祉施設名簿!$J$4:$J$1851,"社医")</f>
        <v>10</v>
      </c>
      <c r="AC37" s="168">
        <f>DSUM(健康福祉施設名簿!$C$4:$P$1851,健康福祉施設名簿!$N$4,Sheet2!R50:S51)+DSUM(健康福祉施設名簿!$C$4:$P$1851,健康福祉施設名簿!$N$4,Sheet2!T50:U51)</f>
        <v>614</v>
      </c>
      <c r="AD37" s="23">
        <f>COUNTIFS(健康福祉施設名簿!$C$4:$C$1851,$B37,健康福祉施設名簿!$J$4:$J$1851,"生協")</f>
        <v>0</v>
      </c>
      <c r="AE37" s="24">
        <f>DSUM(健康福祉施設名簿!$C$4:$P$1851,健康福祉施設名簿!$N$4,Sheet2!V50:W51)</f>
        <v>0</v>
      </c>
      <c r="AF37" s="23">
        <f>COUNTIFS(健康福祉施設名簿!$C$4:$C$1851,$B37,健康福祉施設名簿!$J$4:$J$1851,"一社")+COUNTIFS(健康福祉施設名簿!$C$4:$C$1851,$B37,健康福祉施設名簿!$J$4:$J$1851,"公社")</f>
        <v>0</v>
      </c>
      <c r="AG37" s="168">
        <f>DSUM(健康福祉施設名簿!$C$4:$P$1851,健康福祉施設名簿!$N$4,Sheet2!X50:Y51)+DSUM(健康福祉施設名簿!$C$4:$P$1851,健康福祉施設名簿!$N$4,Sheet2!Z50:AA51)</f>
        <v>0</v>
      </c>
      <c r="AH37" s="81">
        <f>COUNTIFS(健康福祉施設名簿!$C$4:$C$1851,$B37,健康福祉施設名簿!$J$4:$J$1851,"NPO")+COUNTIFS(健康福祉施設名簿!$C$4:$C$1851,$B37,健康福祉施設名簿!$J$4:$J$1851,"学法")+COUNTIFS(健康福祉施設名簿!$C$4:$C$1851,$C37,健康福祉施設名簿!$J$4:$J$1851,"株式")+COUNTIFS(健康福祉施設名簿!$C$4:$C$1851,$C37,健康福祉施設名簿!$J$4:$J$1851,"日赤")+COUNTIFS(健康福祉施設名簿!$C$4:$C$1851,$C37,健康福祉施設名簿!$J$4:$J$1851,"有限")</f>
        <v>0</v>
      </c>
      <c r="AI37" s="344">
        <f>DSUM(健康福祉施設名簿!$C$4:$P$1851,健康福祉施設名簿!$N$4,Sheet2!AB50:AC51)+DSUM(健康福祉施設名簿!$C$4:$P$1851,健康福祉施設名簿!$N$4,Sheet2!AD50:AE51)+DSUM(健康福祉施設名簿!$C$4:$P$1851,健康福祉施設名簿!$N$4,Sheet2!AF45:AG46)+DSUM(健康福祉施設名簿!$C$4:$P$1851,健康福祉施設名簿!$N$4,Sheet2!AH45:AI46)+DSUM(健康福祉施設名簿!$C$4:$P$1851,健康福祉施設名簿!$N$4,Sheet2!AJ50:AK51)</f>
        <v>0</v>
      </c>
      <c r="AJ37" s="4"/>
      <c r="AK37" s="199">
        <f t="shared" si="1"/>
        <v>11</v>
      </c>
      <c r="AL37" s="199">
        <f t="shared" si="3"/>
        <v>678</v>
      </c>
    </row>
    <row r="38" spans="1:38" ht="22.5" customHeight="1" thickBot="1" x14ac:dyDescent="0.2">
      <c r="A38" s="193" t="s">
        <v>7675</v>
      </c>
      <c r="B38" s="663" t="s">
        <v>7693</v>
      </c>
      <c r="C38" s="664"/>
      <c r="D38" s="77">
        <f t="shared" ref="D38" si="10">F38+H38+J38+L38+N38+P38</f>
        <v>3</v>
      </c>
      <c r="E38" s="389" t="s">
        <v>7702</v>
      </c>
      <c r="F38" s="98">
        <f>COUNTIFS(健康福祉施設名簿!$C$4:$C$1851,$B$38,健康福祉施設名簿!$D$4:$D$1851,"青森地域")</f>
        <v>1</v>
      </c>
      <c r="G38" s="86" t="s">
        <v>7702</v>
      </c>
      <c r="H38" s="71">
        <f>COUNTIFS(健康福祉施設名簿!$C$4:$C$1851,$B$38,健康福祉施設名簿!$D$4:$D$1851,"津軽地域")</f>
        <v>2</v>
      </c>
      <c r="I38" s="86" t="s">
        <v>7702</v>
      </c>
      <c r="J38" s="71">
        <f>COUNTIFS(健康福祉施設名簿!$C$4:$C$1851,$B$38,健康福祉施設名簿!$D$4:$D$1851,"八戸地域")</f>
        <v>0</v>
      </c>
      <c r="K38" s="86" t="s">
        <v>7702</v>
      </c>
      <c r="L38" s="71">
        <f>COUNTIFS(健康福祉施設名簿!$C$4:$C$1851,$B$38,健康福祉施設名簿!$D$4:$D$1851,"西北五地域")</f>
        <v>0</v>
      </c>
      <c r="M38" s="86" t="s">
        <v>7702</v>
      </c>
      <c r="N38" s="71">
        <f>COUNTIFS(健康福祉施設名簿!$C$4:$C$1851,$B$37,健康福祉施設名簿!$D$4:$D$1851,"上十三地域")</f>
        <v>0</v>
      </c>
      <c r="O38" s="86" t="s">
        <v>7702</v>
      </c>
      <c r="P38" s="71">
        <f>COUNTIFS(健康福祉施設名簿!$C$4:$C$1851,$B$37,健康福祉施設名簿!$D$4:$D$1851,"下北地域")</f>
        <v>0</v>
      </c>
      <c r="Q38" s="101" t="s">
        <v>7702</v>
      </c>
      <c r="R38" s="98">
        <f>COUNTIFS(健康福祉施設名簿!$C$4:$C$1851,$B38,健康福祉施設名簿!$J$4:$J$1851,"公")+COUNTIFS(健康福祉施設名簿!$C$4:$C$1851,$B38,健康福祉施設名簿!$J$4:$J$1851,"独法")</f>
        <v>3</v>
      </c>
      <c r="S38" s="22" t="s">
        <v>7702</v>
      </c>
      <c r="T38" s="390">
        <f>COUNTIFS(健康福祉施設名簿!$C$4:$C$1851,$B38,健康福祉施設名簿!$J$4:$J$1851,"福法")</f>
        <v>0</v>
      </c>
      <c r="U38" s="22" t="s">
        <v>7702</v>
      </c>
      <c r="V38" s="391">
        <f>COUNTIFS(健康福祉施設名簿!$C$4:$C$1851,$B38,健康福祉施設名簿!$J$4:$J$1851,"一財")+COUNTIFS(健康福祉施設名簿!$C$4:$C$1851,$B38,健康福祉施設名簿!$J$4:$J$1851,"公財")</f>
        <v>0</v>
      </c>
      <c r="W38" s="392" t="s">
        <v>7702</v>
      </c>
      <c r="X38" s="390">
        <f>COUNTIFS(健康福祉施設名簿!$C$4:$C$1851,$B38,健康福祉施設名簿!$J$4:$J$1851,"宗法")</f>
        <v>0</v>
      </c>
      <c r="Y38" s="22" t="s">
        <v>7702</v>
      </c>
      <c r="Z38" s="391">
        <f>COUNTIFS(健康福祉施設名簿!$C$4:$C$1851,$B38,健康福祉施設名簿!$J$4:$J$1851,"私立")+COUNTIFS(健康福祉施設名簿!$C$4:$C$1851,$B38,健康福祉施設名簿!$J$4:$J$1851,"個人")</f>
        <v>0</v>
      </c>
      <c r="AA38" s="392" t="s">
        <v>7702</v>
      </c>
      <c r="AB38" s="390">
        <f>COUNTIFS(健康福祉施設名簿!$C$4:$C$1851,$B38,健康福祉施設名簿!$J$4:$J$1851,"医法")+COUNTIFS(健康福祉施設名簿!$C$4:$C$1851,$B38,健康福祉施設名簿!$J$4:$J$1851,"社医")</f>
        <v>0</v>
      </c>
      <c r="AC38" s="392" t="s">
        <v>7702</v>
      </c>
      <c r="AD38" s="390">
        <f>COUNTIFS(健康福祉施設名簿!$C$4:$C$1851,$B38,健康福祉施設名簿!$J$4:$J$1851,"生協")</f>
        <v>0</v>
      </c>
      <c r="AE38" s="22" t="s">
        <v>7702</v>
      </c>
      <c r="AF38" s="390">
        <f>COUNTIFS(健康福祉施設名簿!$C$4:$C$1851,$B38,健康福祉施設名簿!$J$4:$J$1851,"一社")+COUNTIFS(健康福祉施設名簿!$C$4:$C$1851,$B38,健康福祉施設名簿!$J$4:$J$1851,"公社")</f>
        <v>0</v>
      </c>
      <c r="AG38" s="392" t="s">
        <v>7702</v>
      </c>
      <c r="AH38" s="393">
        <f>COUNTIFS(健康福祉施設名簿!$C$4:$C$1851,$B38,健康福祉施設名簿!$J$4:$J$1851,"NPO")+COUNTIFS(健康福祉施設名簿!$C$4:$C$1851,$B38,健康福祉施設名簿!$J$4:$J$1851,"学法")+COUNTIFS(健康福祉施設名簿!$C$4:$C$1851,$C38,健康福祉施設名簿!$J$4:$J$1851,"株式")+COUNTIFS(健康福祉施設名簿!$C$4:$C$1851,$C38,健康福祉施設名簿!$J$4:$J$1851,"日赤")+COUNTIFS(健康福祉施設名簿!$C$4:$C$1851,$C38,健康福祉施設名簿!$J$4:$J$1851,"有限")</f>
        <v>0</v>
      </c>
      <c r="AI38" s="394" t="s">
        <v>7702</v>
      </c>
      <c r="AJ38" s="4"/>
      <c r="AK38" s="199">
        <f t="shared" si="1"/>
        <v>3</v>
      </c>
      <c r="AL38" s="199"/>
    </row>
    <row r="39" spans="1:38" ht="22.5" customHeight="1" thickBot="1" x14ac:dyDescent="0.2">
      <c r="A39" s="125" t="s">
        <v>4930</v>
      </c>
      <c r="B39" s="651" t="s">
        <v>3503</v>
      </c>
      <c r="C39" s="652"/>
      <c r="D39" s="81">
        <f>F39+H39+J39+L39+N39+P39</f>
        <v>6</v>
      </c>
      <c r="E39" s="74" t="s">
        <v>1958</v>
      </c>
      <c r="F39" s="195">
        <f>COUNTIFS(健康福祉施設名簿!$C$4:$C$1851,$B$39,健康福祉施設名簿!$D$4:$D$1851,"青森地域")</f>
        <v>0</v>
      </c>
      <c r="G39" s="106" t="s">
        <v>7708</v>
      </c>
      <c r="H39" s="196">
        <f>COUNTIFS(健康福祉施設名簿!$C$4:$C$1851,$B$39,健康福祉施設名簿!$D$4:$D$1851,"津軽地域")</f>
        <v>2</v>
      </c>
      <c r="I39" s="106" t="s">
        <v>1958</v>
      </c>
      <c r="J39" s="196">
        <f>COUNTIFS(健康福祉施設名簿!$C$4:$C$1851,$B$39,健康福祉施設名簿!$D$4:$D$1851,"八戸地域")</f>
        <v>2</v>
      </c>
      <c r="K39" s="106" t="s">
        <v>1958</v>
      </c>
      <c r="L39" s="196">
        <f>COUNTIFS(健康福祉施設名簿!$C$4:$C$1851,$B$39,健康福祉施設名簿!$D$4:$D$1851,"西北五地域")</f>
        <v>2</v>
      </c>
      <c r="M39" s="106" t="s">
        <v>1958</v>
      </c>
      <c r="N39" s="196">
        <f>COUNTIFS(健康福祉施設名簿!$C$4:$C$1851,$B$39,健康福祉施設名簿!$D$4:$D$1851,"上十三地域")</f>
        <v>0</v>
      </c>
      <c r="O39" s="106" t="s">
        <v>7708</v>
      </c>
      <c r="P39" s="196">
        <f>COUNTIFS(健康福祉施設名簿!$C$4:$C$1851,$B$39,健康福祉施設名簿!$D$4:$D$1851,"下北地域")</f>
        <v>0</v>
      </c>
      <c r="Q39" s="194" t="s">
        <v>7708</v>
      </c>
      <c r="R39" s="195">
        <f>COUNTIFS(健康福祉施設名簿!$C$4:$C$1851,$B39,健康福祉施設名簿!$J$4:$J$1851,"公")+COUNTIFS(健康福祉施設名簿!$C$4:$C$1851,$B39,健康福祉施設名簿!$J$4:$J$1851,"独法")</f>
        <v>6</v>
      </c>
      <c r="S39" s="36" t="s">
        <v>5386</v>
      </c>
      <c r="T39" s="37">
        <f>COUNTIFS(健康福祉施設名簿!$C$4:$C$1851,$B39,健康福祉施設名簿!$J$4:$J$1851,"福法")</f>
        <v>0</v>
      </c>
      <c r="U39" s="36" t="s">
        <v>7702</v>
      </c>
      <c r="V39" s="196">
        <f>COUNTIFS(健康福祉施設名簿!$C$4:$C$1851,$B39,健康福祉施設名簿!$J$4:$J$1851,"一財")+COUNTIFS(健康福祉施設名簿!$C$4:$C$1851,$B39,健康福祉施設名簿!$J$4:$J$1851,"公財")</f>
        <v>0</v>
      </c>
      <c r="W39" s="36" t="s">
        <v>7702</v>
      </c>
      <c r="X39" s="37">
        <f>COUNTIFS(健康福祉施設名簿!$C$4:$C$1851,$B39,健康福祉施設名簿!$J$4:$J$1851,"宗法")</f>
        <v>0</v>
      </c>
      <c r="Y39" s="36" t="s">
        <v>7702</v>
      </c>
      <c r="Z39" s="196">
        <f>COUNTIFS(健康福祉施設名簿!$C$4:$C$1851,$B39,健康福祉施設名簿!$J$4:$J$1851,"私立")+COUNTIFS(健康福祉施設名簿!$C$4:$C$1851,$B39,健康福祉施設名簿!$J$4:$J$1851,"個人")</f>
        <v>0</v>
      </c>
      <c r="AA39" s="36" t="s">
        <v>7702</v>
      </c>
      <c r="AB39" s="37">
        <f>COUNTIFS(健康福祉施設名簿!$C$4:$C$1851,$B39,健康福祉施設名簿!$J$4:$J$1851,"医法")+COUNTIFS(健康福祉施設名簿!$C$4:$C$1851,$B39,健康福祉施設名簿!$J$4:$J$1851,"社医")</f>
        <v>0</v>
      </c>
      <c r="AC39" s="36" t="s">
        <v>7702</v>
      </c>
      <c r="AD39" s="37">
        <f>COUNTIFS(健康福祉施設名簿!$C$4:$C$1851,$B39,健康福祉施設名簿!$J$4:$J$1851,"生協")</f>
        <v>0</v>
      </c>
      <c r="AE39" s="36" t="s">
        <v>7702</v>
      </c>
      <c r="AF39" s="37">
        <f>COUNTIFS(健康福祉施設名簿!$C$4:$C$1851,$B39,健康福祉施設名簿!$J$4:$J$1851,"一社")+COUNTIFS(健康福祉施設名簿!$C$4:$C$1851,$B39,健康福祉施設名簿!$J$4:$J$1851,"公社")</f>
        <v>0</v>
      </c>
      <c r="AG39" s="36" t="s">
        <v>7702</v>
      </c>
      <c r="AH39" s="81">
        <f>COUNTIFS(健康福祉施設名簿!$C$4:$C$1851,$B39,健康福祉施設名簿!$J$4:$J$1851,"NPO")+COUNTIFS(健康福祉施設名簿!$C$4:$C$1851,$B39,健康福祉施設名簿!$J$4:$J$1851,"学法")+COUNTIFS(健康福祉施設名簿!$C$4:$C$1851,$B39,健康福祉施設名簿!$J$4:$J$1851,"株式")+COUNTIFS(健康福祉施設名簿!$C$4:$C$1851,$B39,健康福祉施設名簿!$J$4:$J$1851,"日赤")+COUNTIFS(健康福祉施設名簿!$C$4:$C$1851,$B39,健康福祉施設名簿!$J$4:$J$1851,"有限")</f>
        <v>0</v>
      </c>
      <c r="AI39" s="343" t="s">
        <v>7702</v>
      </c>
      <c r="AJ39" s="4"/>
      <c r="AK39" s="199">
        <f t="shared" ref="AK39:AL41" si="11">R39+T39+V39+X39+Z39+AB39+AD39+AF39+AH39</f>
        <v>6</v>
      </c>
      <c r="AL39" s="199" t="e">
        <f t="shared" si="11"/>
        <v>#VALUE!</v>
      </c>
    </row>
    <row r="40" spans="1:38" ht="22.5" customHeight="1" thickBot="1" x14ac:dyDescent="0.2">
      <c r="A40" s="395" t="s">
        <v>7695</v>
      </c>
      <c r="B40" s="665" t="s">
        <v>7683</v>
      </c>
      <c r="C40" s="666"/>
      <c r="D40" s="81">
        <f>F40+H40+J40+L40+N40+P40</f>
        <v>3</v>
      </c>
      <c r="E40" s="101">
        <f>G40+I40+K40+M40+O40+Q40</f>
        <v>37</v>
      </c>
      <c r="F40" s="196">
        <f>COUNTIFS(健康福祉施設名簿!$C$4:$C$1851,$B$40,健康福祉施設名簿!$D$4:$D$1851,"青森地域")</f>
        <v>0</v>
      </c>
      <c r="G40" s="106">
        <f>DSUM(健康福祉施設名簿!$C$4:$P$1851,健康福祉施設名簿!$N$4,Sheet1!B52:C53)</f>
        <v>0</v>
      </c>
      <c r="H40" s="196">
        <f>COUNTIFS(健康福祉施設名簿!$C$4:$C$1851,$B$40,健康福祉施設名簿!$D$4:$D$1851,"津軽地域")</f>
        <v>1</v>
      </c>
      <c r="I40" s="106">
        <f>DSUM(健康福祉施設名簿!$C$4:$P$1851,健康福祉施設名簿!$N$4,Sheet1!D52:E53)</f>
        <v>21</v>
      </c>
      <c r="J40" s="196">
        <f>COUNTIFS(健康福祉施設名簿!$C$4:$C$1851,$B$40,健康福祉施設名簿!$D$4:$D$1851,"八戸地域")</f>
        <v>1</v>
      </c>
      <c r="K40" s="106">
        <f>DSUM(健康福祉施設名簿!$C$4:$P$1851,健康福祉施設名簿!$N$4,Sheet1!G52:H53)</f>
        <v>9</v>
      </c>
      <c r="L40" s="196">
        <f>COUNTIFS(健康福祉施設名簿!$C$4:$C$1851,$B$40,健康福祉施設名簿!$D$4:$D$1851,"西北五地域")</f>
        <v>0</v>
      </c>
      <c r="M40" s="106">
        <f>DSUM(健康福祉施設名簿!$C$4:$P$1851,健康福祉施設名簿!$N$4,Sheet1!H52:I53)</f>
        <v>0</v>
      </c>
      <c r="N40" s="196">
        <f>COUNTIFS(健康福祉施設名簿!$C$4:$C$1851,$B$40,健康福祉施設名簿!$D$4:$D$1851,"上十三地域")</f>
        <v>1</v>
      </c>
      <c r="O40" s="106">
        <f>DSUM(健康福祉施設名簿!$C$4:$P$1851,健康福祉施設名簿!$N$4,Sheet1!J52:K53)</f>
        <v>7</v>
      </c>
      <c r="P40" s="196">
        <f>COUNTIFS(健康福祉施設名簿!$C$4:$C$1851,$B$40,健康福祉施設名簿!$D$4:$D$1851,"下北地域")</f>
        <v>0</v>
      </c>
      <c r="Q40" s="106">
        <f>DSUM(健康福祉施設名簿!$C$4:$P$1851,健康福祉施設名簿!$N$4,Sheet1!L52:M53)</f>
        <v>0</v>
      </c>
      <c r="R40" s="98">
        <f>COUNTIFS(健康福祉施設名簿!$C$4:$C$1851,$B40,健康福祉施設名簿!$J$4:$J$1851,"公")+COUNTIFS(健康福祉施設名簿!$C$4:$C$1851,$B40,健康福祉施設名簿!$J$4:$J$1851,"独法")</f>
        <v>0</v>
      </c>
      <c r="S40" s="24">
        <f>DSUM(健康福祉施設名簿!$C$4:$P$1851,健康福祉施設名簿!$N$4,Sheet2!B52:C53)+DSUM(健康福祉施設名簿!$C$4:$P$1851,健康福祉施設名簿!$N$4,Sheet2!D52:E53)</f>
        <v>0</v>
      </c>
      <c r="T40" s="23">
        <f>COUNTIFS(健康福祉施設名簿!$C$4:$C$1851,$B40,健康福祉施設名簿!$J$4:$J$1851,"福法")</f>
        <v>3</v>
      </c>
      <c r="U40" s="24">
        <f>DSUM(健康福祉施設名簿!$C$4:$P$1851,健康福祉施設名簿!$N$4,Sheet2!F52:G53)</f>
        <v>37</v>
      </c>
      <c r="V40" s="71">
        <f>COUNTIFS(健康福祉施設名簿!$C$4:$C$1851,$B40,健康福祉施設名簿!$J$4:$J$1851,"一財")+COUNTIFS(健康福祉施設名簿!$C$4:$C$1851,$B40,健康福祉施設名簿!$J$4:$J$1851,"公財")</f>
        <v>0</v>
      </c>
      <c r="W40" s="168">
        <f>DSUM(健康福祉施設名簿!$C$4:$P$1851,健康福祉施設名簿!$N$4,Sheet2!H52:I53)+DSUM(健康福祉施設名簿!$C$4:$P$1851,健康福祉施設名簿!$N$4,Sheet2!J52:K53)</f>
        <v>0</v>
      </c>
      <c r="X40" s="23">
        <f>COUNTIFS(健康福祉施設名簿!$C$4:$C$1851,$B40,健康福祉施設名簿!$J$4:$J$1851,"宗法")</f>
        <v>0</v>
      </c>
      <c r="Y40" s="24">
        <f>DSUM(健康福祉施設名簿!$C$4:$P$1851,健康福祉施設名簿!$N$4,Sheet2!L52:M53)</f>
        <v>0</v>
      </c>
      <c r="Z40" s="71">
        <f>COUNTIFS(健康福祉施設名簿!$C$4:$C$1851,$B40,健康福祉施設名簿!$J$4:$J$1851,"私立")+COUNTIFS(健康福祉施設名簿!$C$4:$C$1851,$B40,健康福祉施設名簿!$J$4:$J$1851,"個人")</f>
        <v>0</v>
      </c>
      <c r="AA40" s="168">
        <f>DSUM(健康福祉施設名簿!$C$4:$P$1851,健康福祉施設名簿!$N$4,Sheet2!N52:O53)+DSUM(健康福祉施設名簿!$C$4:$P$1851,健康福祉施設名簿!$N$4,Sheet2!P52:Q53)</f>
        <v>0</v>
      </c>
      <c r="AB40" s="23">
        <f>COUNTIFS(健康福祉施設名簿!$C$4:$C$1851,$B40,健康福祉施設名簿!$J$4:$J$1851,"医法")+COUNTIFS(健康福祉施設名簿!$C$4:$C$1851,$B40,健康福祉施設名簿!$J$4:$J$1851,"社医")</f>
        <v>0</v>
      </c>
      <c r="AC40" s="168">
        <f>DSUM(健康福祉施設名簿!$C$4:$P$1851,健康福祉施設名簿!$N$4,Sheet2!R52:S53)+DSUM(健康福祉施設名簿!$C$4:$P$1851,健康福祉施設名簿!$N$4,Sheet2!T52:U53)</f>
        <v>0</v>
      </c>
      <c r="AD40" s="23">
        <f>COUNTIFS(健康福祉施設名簿!$C$4:$C$1851,$B40,健康福祉施設名簿!$J$4:$J$1851,"生協")</f>
        <v>0</v>
      </c>
      <c r="AE40" s="24">
        <f>DSUM(健康福祉施設名簿!$C$4:$P$1851,健康福祉施設名簿!$N$4,Sheet2!V52:W53)</f>
        <v>0</v>
      </c>
      <c r="AF40" s="23">
        <f>COUNTIFS(健康福祉施設名簿!$C$4:$C$1851,$B40,健康福祉施設名簿!$J$4:$J$1851,"一社")+COUNTIFS(健康福祉施設名簿!$C$4:$C$1851,$B40,健康福祉施設名簿!$J$4:$J$1851,"公社")</f>
        <v>0</v>
      </c>
      <c r="AG40" s="168">
        <f>DSUM(健康福祉施設名簿!$C$4:$P$1851,健康福祉施設名簿!$N$4,Sheet2!X52:Y53)+DSUM(健康福祉施設名簿!$C$4:$P$1851,健康福祉施設名簿!$N$4,Sheet2!Z52:AA53)</f>
        <v>0</v>
      </c>
      <c r="AH40" s="81">
        <f>COUNTIFS(健康福祉施設名簿!$C$4:$C$1851,$B40,健康福祉施設名簿!$J$4:$J$1851,"NPO")+COUNTIFS(健康福祉施設名簿!$C$4:$C$1851,$B40,健康福祉施設名簿!$J$4:$J$1851,"学法")+COUNTIFS(健康福祉施設名簿!$C$4:$C$1851,$C40,健康福祉施設名簿!$J$4:$J$1851,"株式")+COUNTIFS(健康福祉施設名簿!$C$4:$C$1851,$C40,健康福祉施設名簿!$J$4:$J$1851,"日赤")+COUNTIFS(健康福祉施設名簿!$C$4:$C$1851,$C40,健康福祉施設名簿!$J$4:$J$1851,"有限")</f>
        <v>0</v>
      </c>
      <c r="AI40" s="344">
        <f>DSUM(健康福祉施設名簿!$C$4:$P$1851,健康福祉施設名簿!$N$4,Sheet2!AB52:AC53)+DSUM(健康福祉施設名簿!$C$4:$P$1851,健康福祉施設名簿!$N$4,Sheet2!AD52:AE53)+DSUM(健康福祉施設名簿!$C$4:$P$1851,健康福祉施設名簿!$N$4,Sheet2!AF48:AG49)+DSUM(健康福祉施設名簿!$C$4:$P$1851,健康福祉施設名簿!$N$4,Sheet2!AH48:AI49)+DSUM(健康福祉施設名簿!$C$4:$P$1851,健康福祉施設名簿!$N$4,Sheet2!AF52:AG53)</f>
        <v>0</v>
      </c>
      <c r="AJ40" s="4"/>
      <c r="AK40" s="396">
        <f t="shared" si="11"/>
        <v>3</v>
      </c>
      <c r="AL40" s="396">
        <f t="shared" si="11"/>
        <v>37</v>
      </c>
    </row>
    <row r="41" spans="1:38" ht="22.5" customHeight="1" thickBot="1" x14ac:dyDescent="0.2">
      <c r="A41" s="208" t="s">
        <v>7696</v>
      </c>
      <c r="B41" s="651" t="s">
        <v>3504</v>
      </c>
      <c r="C41" s="652"/>
      <c r="D41" s="81">
        <f>F41+H41+J41+L41+N41+P41</f>
        <v>27</v>
      </c>
      <c r="E41" s="74" t="s">
        <v>1958</v>
      </c>
      <c r="F41" s="98">
        <f>COUNTIFS(健康福祉施設名簿!$C$4:$C$1851,$B$41,健康福祉施設名簿!$D$4:$D$1851,"青森地域")</f>
        <v>3</v>
      </c>
      <c r="G41" s="86" t="s">
        <v>1958</v>
      </c>
      <c r="H41" s="71">
        <f>COUNTIFS(健康福祉施設名簿!$C$4:$C$1851,$B$41,健康福祉施設名簿!$D$4:$D$1851,"津軽地域")</f>
        <v>1</v>
      </c>
      <c r="I41" s="86" t="s">
        <v>1958</v>
      </c>
      <c r="J41" s="71">
        <f>COUNTIFS(健康福祉施設名簿!$C$4:$C$1851,$B$41,健康福祉施設名簿!$D$4:$D$1851,"八戸地域")</f>
        <v>7</v>
      </c>
      <c r="K41" s="86" t="s">
        <v>1958</v>
      </c>
      <c r="L41" s="71">
        <f>COUNTIFS(健康福祉施設名簿!$C$4:$C$1851,$B$41,健康福祉施設名簿!$D$4:$D$1851,"西北五地域")</f>
        <v>6</v>
      </c>
      <c r="M41" s="86" t="s">
        <v>1958</v>
      </c>
      <c r="N41" s="71">
        <f>COUNTIFS(健康福祉施設名簿!$C$4:$C$1851,$B$41,健康福祉施設名簿!$D$4:$D$1851,"上十三地域")</f>
        <v>7</v>
      </c>
      <c r="O41" s="86" t="s">
        <v>1958</v>
      </c>
      <c r="P41" s="71">
        <f>COUNTIFS(健康福祉施設名簿!$C$4:$C$1851,$B$41,健康福祉施設名簿!$D$4:$D$1851,"下北地域")</f>
        <v>3</v>
      </c>
      <c r="Q41" s="101" t="s">
        <v>1958</v>
      </c>
      <c r="R41" s="98">
        <f>COUNTIFS(健康福祉施設名簿!$C$4:$C$1851,$B41,健康福祉施設名簿!$J$4:$J$1851,"公")+COUNTIFS(健康福祉施設名簿!$C$4:$C$1851,$B41,健康福祉施設名簿!$J$4:$J$1851,"独法")</f>
        <v>27</v>
      </c>
      <c r="S41" s="22" t="s">
        <v>5386</v>
      </c>
      <c r="T41" s="23">
        <f>COUNTIFS(健康福祉施設名簿!$C$4:$C$1851,$B41,健康福祉施設名簿!$J$4:$J$1851,"福法")</f>
        <v>0</v>
      </c>
      <c r="U41" s="22" t="s">
        <v>7708</v>
      </c>
      <c r="V41" s="71">
        <f>COUNTIFS(健康福祉施設名簿!$C$4:$C$1851,$B41,健康福祉施設名簿!$J$4:$J$1851,"一財")+COUNTIFS(健康福祉施設名簿!$C$4:$C$1851,$B41,健康福祉施設名簿!$J$4:$J$1851,"公財")</f>
        <v>0</v>
      </c>
      <c r="W41" s="22" t="s">
        <v>7708</v>
      </c>
      <c r="X41" s="23">
        <f>COUNTIFS(健康福祉施設名簿!$C$4:$C$1851,$B41,健康福祉施設名簿!$J$4:$J$1851,"宗法")</f>
        <v>0</v>
      </c>
      <c r="Y41" s="22" t="s">
        <v>7708</v>
      </c>
      <c r="Z41" s="71">
        <f>COUNTIFS(健康福祉施設名簿!$C$4:$C$1851,$B41,健康福祉施設名簿!$J$4:$J$1851,"私立")+COUNTIFS(健康福祉施設名簿!$C$4:$C$1851,$B41,健康福祉施設名簿!$J$4:$J$1851,"個人")</f>
        <v>0</v>
      </c>
      <c r="AA41" s="22" t="s">
        <v>7708</v>
      </c>
      <c r="AB41" s="23">
        <f>COUNTIFS(健康福祉施設名簿!$C$4:$C$1851,$B41,健康福祉施設名簿!$J$4:$J$1851,"医法")+COUNTIFS(健康福祉施設名簿!$C$4:$C$1851,$B41,健康福祉施設名簿!$J$4:$J$1851,"社医")</f>
        <v>0</v>
      </c>
      <c r="AC41" s="22" t="s">
        <v>7708</v>
      </c>
      <c r="AD41" s="23">
        <f>COUNTIFS(健康福祉施設名簿!$C$4:$C$1851,$B41,健康福祉施設名簿!$J$4:$J$1851,"生協")</f>
        <v>0</v>
      </c>
      <c r="AE41" s="22" t="s">
        <v>7708</v>
      </c>
      <c r="AF41" s="23">
        <f>COUNTIFS(健康福祉施設名簿!$C$4:$C$1851,$B41,健康福祉施設名簿!$J$4:$J$1851,"一社")+COUNTIFS(健康福祉施設名簿!$C$4:$C$1851,$B41,健康福祉施設名簿!$J$4:$J$1851,"公社")</f>
        <v>0</v>
      </c>
      <c r="AG41" s="22" t="s">
        <v>7708</v>
      </c>
      <c r="AH41" s="81">
        <f>COUNTIFS(健康福祉施設名簿!$C$4:$C$1851,$B41,健康福祉施設名簿!$J$4:$J$1851,"NPO")+COUNTIFS(健康福祉施設名簿!$C$4:$C$1851,$B41,健康福祉施設名簿!$J$4:$J$1851,"学法")+COUNTIFS(健康福祉施設名簿!$C$4:$C$1851,$B41,健康福祉施設名簿!$J$4:$J$1851,"株式")+COUNTIFS(健康福祉施設名簿!$C$4:$C$1851,$B41,健康福祉施設名簿!$J$4:$J$1851,"日赤")+COUNTIFS(健康福祉施設名簿!$C$4:$C$1851,$B41,健康福祉施設名簿!$J$4:$J$1851,"有限")</f>
        <v>0</v>
      </c>
      <c r="AI41" s="188" t="s">
        <v>7708</v>
      </c>
      <c r="AK41" s="199">
        <f t="shared" si="11"/>
        <v>27</v>
      </c>
      <c r="AL41" s="199" t="e">
        <f t="shared" si="11"/>
        <v>#VALUE!</v>
      </c>
    </row>
    <row r="42" spans="1:38" ht="22.5" customHeight="1" thickBot="1" x14ac:dyDescent="0.2">
      <c r="A42" s="208" t="s">
        <v>7694</v>
      </c>
      <c r="B42" s="651" t="s">
        <v>4122</v>
      </c>
      <c r="C42" s="652"/>
      <c r="D42" s="81">
        <f>F42+H42+J42+L42+N42+P42</f>
        <v>89</v>
      </c>
      <c r="E42" s="74">
        <f>G42+I42+K42+M42+O42+Q42</f>
        <v>16067</v>
      </c>
      <c r="F42" s="98">
        <f>COUNTIFS(健康福祉施設名簿!$C$4:$C$1851,$B$42,健康福祉施設名簿!$D$4:$D$1851,"青森地域")</f>
        <v>21</v>
      </c>
      <c r="G42" s="86">
        <f>DSUM(健康福祉施設名簿!$C$4:$Z$1849,健康福祉施設名簿!Z4,Sheet1!B48:C49)</f>
        <v>4314</v>
      </c>
      <c r="H42" s="71">
        <f>COUNTIFS(健康福祉施設名簿!$C$4:$C$1851,$B$42,健康福祉施設名簿!$D$4:$D$1851,"津軽地域")</f>
        <v>19</v>
      </c>
      <c r="I42" s="86">
        <f>DSUM(健康福祉施設名簿!$C$4:$Z$1849,健康福祉施設名簿!Z4,Sheet1!D48:E49)</f>
        <v>4024</v>
      </c>
      <c r="J42" s="71">
        <f>COUNTIFS(健康福祉施設名簿!$C$4:$C$1851,$B$42,健康福祉施設名簿!$D$4:$D$1851,"八戸地域")</f>
        <v>27</v>
      </c>
      <c r="K42" s="86">
        <f>DSUM(健康福祉施設名簿!$C$4:$Z$1849,健康福祉施設名簿!Z4,Sheet1!F48:G49)</f>
        <v>4404</v>
      </c>
      <c r="L42" s="71">
        <f>COUNTIFS(健康福祉施設名簿!$C$4:$C$1851,$B$42,健康福祉施設名簿!$D$4:$D$1851,"西北五地域")</f>
        <v>8</v>
      </c>
      <c r="M42" s="86">
        <f>DSUM(健康福祉施設名簿!$C$4:$Z$1849,健康福祉施設名簿!Z4,Sheet1!H48:I49)</f>
        <v>1010</v>
      </c>
      <c r="N42" s="71">
        <f>COUNTIFS(健康福祉施設名簿!$C$4:$C$1851,$B$42,健康福祉施設名簿!$D$4:$D$1851,"上十三地域")</f>
        <v>11</v>
      </c>
      <c r="O42" s="86">
        <f>DSUM(健康福祉施設名簿!$C$4:$Z$1849,健康福祉施設名簿!Z4,Sheet1!J48:K49)</f>
        <v>1753</v>
      </c>
      <c r="P42" s="71">
        <f>COUNTIFS(健康福祉施設名簿!$C$4:$C$1851,$B$42,健康福祉施設名簿!$D$4:$D$1851,"下北地域")</f>
        <v>3</v>
      </c>
      <c r="Q42" s="101">
        <f>DSUM(健康福祉施設名簿!$C$4:$Z$1849,健康福祉施設名簿!Z4,Sheet1!L48:M49)</f>
        <v>562</v>
      </c>
      <c r="R42" s="98">
        <f>COUNTIFS(健康福祉施設名簿!$C$4:$C$1851,$B42,健康福祉施設名簿!$J$4:$J$1851,"公")+COUNTIFS(健康福祉施設名簿!$C$4:$C$1851,$B42,健康福祉施設名簿!$J$4:$J$1851,"独法")</f>
        <v>30</v>
      </c>
      <c r="S42" s="22">
        <f>DSUM(健康福祉施設名簿!$C$4:$Z$1849,健康福祉施設名簿!$Z$4,Sheet2!B48:C49)+DSUM(健康福祉施設名簿!$C$4:$Z$1849,健康福祉施設名簿!$Z$4,Sheet2!D48:E49)</f>
        <v>7146</v>
      </c>
      <c r="T42" s="23">
        <f>COUNTIFS(健康福祉施設名簿!$C$4:$C$1851,$B42,健康福祉施設名簿!$J$4:$J$1851,"福法")</f>
        <v>1</v>
      </c>
      <c r="U42" s="22">
        <f>DSUM(健康福祉施設名簿!$C$4:$Z$1849,健康福祉施設名簿!$Z$4,Sheet2!F48:G49)</f>
        <v>120</v>
      </c>
      <c r="V42" s="71">
        <f>COUNTIFS(健康福祉施設名簿!$C$4:$C$1851,$B42,健康福祉施設名簿!$J$4:$J$1851,"一財")+COUNTIFS(健康福祉施設名簿!$C$4:$C$1851,$B42,健康福祉施設名簿!$J$4:$J$1851,"公財")</f>
        <v>11</v>
      </c>
      <c r="W42" s="22">
        <f>DSUM(健康福祉施設名簿!$C$4:$Z$1849,健康福祉施設名簿!$Z$4,Sheet2!H48:I49)+DSUM(健康福祉施設名簿!$C$4:$Z$1849,健康福祉施設名簿!$Z$4,Sheet2!J48:K49)</f>
        <v>1965</v>
      </c>
      <c r="X42" s="23">
        <f>COUNTIFS(健康福祉施設名簿!$C$4:$C$1851,$B42,健康福祉施設名簿!$J$4:$J$1851,"宗法")</f>
        <v>0</v>
      </c>
      <c r="Y42" s="22">
        <f>DSUM(健康福祉施設名簿!$C$4:$P$1851,健康福祉施設名簿!$N$4,Sheet2!L46:M47)</f>
        <v>0</v>
      </c>
      <c r="Z42" s="71">
        <f>COUNTIFS(健康福祉施設名簿!$C$4:$C$1851,$B42,健康福祉施設名簿!$J$4:$J$1851,"私立")+COUNTIFS(健康福祉施設名簿!$C$4:$C$1851,$B42,健康福祉施設名簿!$J$4:$J$1851,"個人")</f>
        <v>1</v>
      </c>
      <c r="AA42" s="22">
        <f>DSUM(健康福祉施設名簿!$C$4:$Z$1849,健康福祉施設名簿!$Z$4,Sheet2!N48:O49)+DSUM(健康福祉施設名簿!$C$4:$Z$1849,健康福祉施設名簿!$Z$4,Sheet2!P48:Q49)</f>
        <v>102</v>
      </c>
      <c r="AB42" s="23">
        <f>COUNTIFS(健康福祉施設名簿!$C$4:$C$1851,$B42,健康福祉施設名簿!$J$4:$J$1851,"医法")+COUNTIFS(健康福祉施設名簿!$C$4:$C$1851,$B42,健康福祉施設名簿!$J$4:$J$1851,"社医")</f>
        <v>37</v>
      </c>
      <c r="AC42" s="22">
        <f>DSUM(健康福祉施設名簿!$C$4:$Z$1849,健康福祉施設名簿!$Z$4,Sheet2!R48:S49)+DSUM(健康福祉施設名簿!$C$4:$Z$1849,健康福祉施設名簿!$Z$4,Sheet2!T48:U49)</f>
        <v>4579</v>
      </c>
      <c r="AD42" s="23">
        <f>COUNTIFS(健康福祉施設名簿!$C$4:$C$1851,$B42,健康福祉施設名簿!$J$4:$J$1851,"生協")</f>
        <v>4</v>
      </c>
      <c r="AE42" s="22">
        <f>DSUM(健康福祉施設名簿!$C$4:$Z$1849,健康福祉施設名簿!$Z$4,Sheet2!V48:W49)</f>
        <v>889</v>
      </c>
      <c r="AF42" s="23">
        <f>COUNTIFS(健康福祉施設名簿!$C$4:$C$1851,$B42,健康福祉施設名簿!$J$4:$J$1851,"一社")+COUNTIFS(健康福祉施設名簿!$C$4:$C$1851,$B42,健康福祉施設名簿!$J$4:$J$1851,"公社")</f>
        <v>4</v>
      </c>
      <c r="AG42" s="22">
        <f>DSUM(健康福祉施設名簿!$C$4:$Z$1849,健康福祉施設名簿!$Z$4,Sheet2!X48:Y49)+DSUM(健康福祉施設名簿!$C$4:$Z$1849,健康福祉施設名簿!$Z$4,Sheet2!Z48:AA49)</f>
        <v>832</v>
      </c>
      <c r="AH42" s="81">
        <f>COUNTIFS(健康福祉施設名簿!$C$4:$C$1851,$B42,健康福祉施設名簿!$J$4:$J$1851,"NPO")+COUNTIFS(健康福祉施設名簿!$C$4:$C$1851,$B42,健康福祉施設名簿!$J$4:$J$1851,"学法")+COUNTIFS(健康福祉施設名簿!$C$4:$C$1851,$B42,健康福祉施設名簿!$J$4:$J$1851,"株式")+COUNTIFS(健康福祉施設名簿!$C$4:$C$1851,$B42,健康福祉施設名簿!$J$4:$J$1851,"日赤")+COUNTIFS(健康福祉施設名簿!$C$4:$C$1851,$B42,健康福祉施設名簿!$J$4:$J$1851,"有限")</f>
        <v>1</v>
      </c>
      <c r="AI42" s="188">
        <f>DSUM(健康福祉施設名簿!$C$4:$Z$1849,健康福祉施設名簿!$Z$4,Sheet2!AB48:AC49)+DSUM(健康福祉施設名簿!$C$4:$Z$1849,健康福祉施設名簿!$Z$4,Sheet2!AD48:AE49)+DSUM(健康福祉施設名簿!$C$4:$Z$1849,健康福祉施設名簿!$Z$4,Sheet2!AF48:AG49)+DSUM(健康福祉施設名簿!$C$4:$Z$1849,健康福祉施設名簿!$Z$4,Sheet2!AH48:AI49)+DSUM(健康福祉施設名簿!$C$4:$Z$1849,健康福祉施設名簿!$Z$4,Sheet2!AJ48:AK49)</f>
        <v>434</v>
      </c>
      <c r="AK42" s="199">
        <f t="shared" ref="AK42:AL44" si="12">R42+T42+V42+X42+Z42+AB42+AD42+AF42+AH42</f>
        <v>89</v>
      </c>
      <c r="AL42" s="199">
        <f>S42+U42+W42+Y42+AA42+AC42+AE42+AG42+AI42</f>
        <v>16067</v>
      </c>
    </row>
    <row r="43" spans="1:38" ht="22.5" customHeight="1" thickBot="1" x14ac:dyDescent="0.2">
      <c r="A43" s="209" t="s">
        <v>7697</v>
      </c>
      <c r="B43" s="653" t="s">
        <v>3821</v>
      </c>
      <c r="C43" s="654"/>
      <c r="D43" s="142">
        <f>F43+H43+J43+L43+N43+P43</f>
        <v>519</v>
      </c>
      <c r="E43" s="200" t="s">
        <v>1958</v>
      </c>
      <c r="F43" s="201">
        <f>COUNTIFS(健康福祉施設名簿!$C$4:$C$1851,$B$43,健康福祉施設名簿!$D$4:$D$1851,"青森地域")</f>
        <v>110</v>
      </c>
      <c r="G43" s="202" t="s">
        <v>1958</v>
      </c>
      <c r="H43" s="203">
        <f>COUNTIFS(健康福祉施設名簿!$C$4:$C$1851,$B$43,健康福祉施設名簿!$D$4:$D$1851,"津軽地域")</f>
        <v>110</v>
      </c>
      <c r="I43" s="202" t="s">
        <v>1958</v>
      </c>
      <c r="J43" s="203">
        <f>COUNTIFS(健康福祉施設名簿!$C$4:$C$1851,$B$43,健康福祉施設名簿!$D$4:$D$1851,"八戸地域")</f>
        <v>129</v>
      </c>
      <c r="K43" s="202" t="s">
        <v>1958</v>
      </c>
      <c r="L43" s="203">
        <f>COUNTIFS(健康福祉施設名簿!$C$4:$C$1851,$B$43,健康福祉施設名簿!$D$4:$D$1851,"西北五地域")</f>
        <v>69</v>
      </c>
      <c r="M43" s="202" t="s">
        <v>1958</v>
      </c>
      <c r="N43" s="203">
        <f>COUNTIFS(健康福祉施設名簿!$C$4:$C$1851,$B$43,健康福祉施設名簿!$D$4:$D$1851,"上十三地域")</f>
        <v>80</v>
      </c>
      <c r="O43" s="202" t="s">
        <v>1958</v>
      </c>
      <c r="P43" s="203">
        <f>COUNTIFS(健康福祉施設名簿!$C$4:$C$1851,$B$43,健康福祉施設名簿!$D$4:$D$1851,"下北地域")</f>
        <v>21</v>
      </c>
      <c r="Q43" s="204" t="s">
        <v>1958</v>
      </c>
      <c r="R43" s="201">
        <f>COUNTIFS(健康福祉施設名簿!$C$4:$C$1851,$B43,健康福祉施設名簿!$J$4:$J$1851,"公")+COUNTIFS(健康福祉施設名簿!$C$4:$C$1851,$B43,健康福祉施設名簿!$J$4:$J$1851,"独法")</f>
        <v>0</v>
      </c>
      <c r="S43" s="205" t="s">
        <v>7708</v>
      </c>
      <c r="T43" s="206">
        <f>COUNTIFS(健康福祉施設名簿!$C$4:$C$1851,$B43,健康福祉施設名簿!$J$4:$J$1851,"福法")</f>
        <v>519</v>
      </c>
      <c r="U43" s="205" t="s">
        <v>5386</v>
      </c>
      <c r="V43" s="203">
        <f>COUNTIFS(健康福祉施設名簿!$C$4:$C$1851,$B43,健康福祉施設名簿!$J$4:$J$1851,"一財")+COUNTIFS(健康福祉施設名簿!$C$4:$C$1851,$B43,健康福祉施設名簿!$J$4:$J$1851,"公財")</f>
        <v>0</v>
      </c>
      <c r="W43" s="205" t="s">
        <v>7708</v>
      </c>
      <c r="X43" s="206">
        <f>COUNTIFS(健康福祉施設名簿!$C$4:$C$1851,$B43,健康福祉施設名簿!$J$4:$J$1851,"宗法")</f>
        <v>0</v>
      </c>
      <c r="Y43" s="205" t="s">
        <v>7708</v>
      </c>
      <c r="Z43" s="203">
        <f>COUNTIFS(健康福祉施設名簿!$C$4:$C$1851,$B43,健康福祉施設名簿!$J$4:$J$1851,"私立")+COUNTIFS(健康福祉施設名簿!$C$4:$C$1851,$B43,健康福祉施設名簿!$J$4:$J$1851,"個人")</f>
        <v>0</v>
      </c>
      <c r="AA43" s="205" t="s">
        <v>7708</v>
      </c>
      <c r="AB43" s="206">
        <f>COUNTIFS(健康福祉施設名簿!$C$4:$C$1851,$B43,健康福祉施設名簿!$J$4:$J$1851,"医法")+COUNTIFS(健康福祉施設名簿!$C$4:$C$1851,$B43,健康福祉施設名簿!$J$4:$J$1851,"社医")</f>
        <v>0</v>
      </c>
      <c r="AC43" s="205" t="s">
        <v>7708</v>
      </c>
      <c r="AD43" s="206">
        <f>COUNTIFS(健康福祉施設名簿!$C$4:$C$1851,$B43,健康福祉施設名簿!$J$4:$J$1851,"生協")</f>
        <v>0</v>
      </c>
      <c r="AE43" s="205" t="s">
        <v>7708</v>
      </c>
      <c r="AF43" s="206">
        <f>COUNTIFS(健康福祉施設名簿!$C$4:$C$1851,$B43,健康福祉施設名簿!$J$4:$J$1851,"一社")+COUNTIFS(健康福祉施設名簿!$C$4:$C$1851,$B43,健康福祉施設名簿!$J$4:$J$1851,"公社")</f>
        <v>0</v>
      </c>
      <c r="AG43" s="205" t="s">
        <v>7708</v>
      </c>
      <c r="AH43" s="142">
        <f>COUNTIFS(健康福祉施設名簿!$C$4:$C$1851,$C43,健康福祉施設名簿!$J$4:$J$1851,"NPO")+COUNTIFS(健康福祉施設名簿!$C$4:$C$1851,$C43,健康福祉施設名簿!$J$4:$J$1851,"学法")+COUNTIFS(健康福祉施設名簿!$C$4:$C$1851,$C43,健康福祉施設名簿!$J$4:$J$1851,"株式")+COUNTIFS(健康福祉施設名簿!$C$4:$C$1851,$C43,健康福祉施設名簿!$J$4:$J$1851,"日赤")+COUNTIFS(健康福祉施設名簿!$C$4:$C$1851,$C43,健康福祉施設名簿!$J$4:$J$1851,"有限")</f>
        <v>0</v>
      </c>
      <c r="AI43" s="207" t="s">
        <v>7708</v>
      </c>
      <c r="AK43" s="199">
        <f t="shared" si="12"/>
        <v>519</v>
      </c>
      <c r="AL43" s="199" t="e">
        <f>S43+U43+W43+Y43+AA43+AC43+AE43+AG43+AI43</f>
        <v>#VALUE!</v>
      </c>
    </row>
    <row r="44" spans="1:38" ht="22.5" customHeight="1" thickTop="1" thickBot="1" x14ac:dyDescent="0.2">
      <c r="A44" s="643" t="s">
        <v>4902</v>
      </c>
      <c r="B44" s="644"/>
      <c r="C44" s="644"/>
      <c r="D44" s="87">
        <f>D5+D20+D24+D25+D26+D27+D34+D35+D37+D38+D39+D40+D41+D42+D43</f>
        <v>1724</v>
      </c>
      <c r="E44" s="75" t="s">
        <v>1958</v>
      </c>
      <c r="F44" s="104">
        <f>F5+F20+F24+F25+F26+F27+F34+F35+F37+F38+F39+F40+F41+F42+F43</f>
        <v>368</v>
      </c>
      <c r="G44" s="75" t="s">
        <v>1958</v>
      </c>
      <c r="H44" s="87">
        <f>H5+H20+H24+H25+H26+H27+H34+H35+H37+H38+H39+H40+H41+H42+H43</f>
        <v>384</v>
      </c>
      <c r="I44" s="39" t="s">
        <v>7950</v>
      </c>
      <c r="J44" s="87">
        <f t="shared" ref="J44:P44" si="13">J5+J20+J24+J25+J26+J27+J34+J35+J37+J38+J39+J40+J41+J42+J43</f>
        <v>408</v>
      </c>
      <c r="K44" s="39" t="s">
        <v>7950</v>
      </c>
      <c r="L44" s="87">
        <f t="shared" si="13"/>
        <v>216</v>
      </c>
      <c r="M44" s="39" t="s">
        <v>7950</v>
      </c>
      <c r="N44" s="87">
        <f t="shared" si="13"/>
        <v>262</v>
      </c>
      <c r="O44" s="39" t="s">
        <v>7950</v>
      </c>
      <c r="P44" s="87">
        <f t="shared" si="13"/>
        <v>86</v>
      </c>
      <c r="Q44" s="39" t="s">
        <v>1958</v>
      </c>
      <c r="R44" s="104">
        <f>R5+R20+R24+R25+R26+R27+R34+R35+R37+R38+R39+R40+R41+R42+R43</f>
        <v>275</v>
      </c>
      <c r="S44" s="75" t="s">
        <v>1958</v>
      </c>
      <c r="T44" s="87">
        <f t="shared" ref="T44" si="14">T5+T20+T24+T25+T26+T27+T34+T35+T37+T39+T38+T40+T41+T42+T43</f>
        <v>1264</v>
      </c>
      <c r="U44" s="422" t="s">
        <v>7950</v>
      </c>
      <c r="V44" s="87">
        <f>V5+V20+V24+V25+V26+V27+V34+V35+V37+V39+V38+V40+V41+V42+V43</f>
        <v>19</v>
      </c>
      <c r="W44" s="422" t="s">
        <v>7950</v>
      </c>
      <c r="X44" s="87">
        <f t="shared" ref="X44" si="15">X5+X20+X24+X25+X26+X27+X34+X35+X37+X39+X38+X40+X41+X42+X43</f>
        <v>4</v>
      </c>
      <c r="Y44" s="422" t="s">
        <v>7950</v>
      </c>
      <c r="Z44" s="87">
        <f t="shared" ref="Z44" si="16">Z5+Z20+Z24+Z25+Z26+Z27+Z34+Z35+Z37+Z39+Z38+Z40+Z41+Z42+Z43</f>
        <v>3</v>
      </c>
      <c r="AA44" s="422" t="s">
        <v>7950</v>
      </c>
      <c r="AB44" s="87">
        <f t="shared" ref="AB44" si="17">AB5+AB20+AB24+AB25+AB26+AB27+AB34+AB35+AB37+AB39+AB38+AB40+AB41+AB42+AB43</f>
        <v>82</v>
      </c>
      <c r="AC44" s="422" t="s">
        <v>7950</v>
      </c>
      <c r="AD44" s="87">
        <f t="shared" ref="AD44" si="18">AD5+AD20+AD24+AD25+AD26+AD27+AD34+AD35+AD37+AD39+AD38+AD40+AD41+AD42+AD43</f>
        <v>8</v>
      </c>
      <c r="AE44" s="422" t="s">
        <v>7950</v>
      </c>
      <c r="AF44" s="87">
        <f t="shared" ref="AF44" si="19">AF5+AF20+AF24+AF25+AF26+AF27+AF34+AF35+AF37+AF39+AF38+AF40+AF41+AF42+AF43</f>
        <v>8</v>
      </c>
      <c r="AG44" s="422" t="s">
        <v>7950</v>
      </c>
      <c r="AH44" s="87">
        <f t="shared" ref="AH44" si="20">AH5+AH20+AH24+AH25+AH26+AH27+AH34+AH35+AH37+AH39+AH38+AH40+AH41+AH42+AH43</f>
        <v>61</v>
      </c>
      <c r="AI44" s="598" t="s">
        <v>7950</v>
      </c>
      <c r="AK44" s="199">
        <f t="shared" si="12"/>
        <v>1724</v>
      </c>
      <c r="AL44" s="199" t="e">
        <f t="shared" si="12"/>
        <v>#VALUE!</v>
      </c>
    </row>
    <row r="45" spans="1:38" ht="15" customHeight="1" x14ac:dyDescent="0.15">
      <c r="A45" s="40" t="s">
        <v>5911</v>
      </c>
      <c r="B45" s="41"/>
      <c r="C45" s="638" t="s">
        <v>4903</v>
      </c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</row>
    <row r="46" spans="1:38" ht="22.5" customHeight="1" x14ac:dyDescent="0.15">
      <c r="AL46" s="12"/>
    </row>
    <row r="48" spans="1:38" ht="22.5" customHeight="1" x14ac:dyDescent="0.15"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f>R5+R20+R24+R25+R26+R27+R34+R35+R39+R41</f>
        <v>242</v>
      </c>
      <c r="S48" s="43"/>
      <c r="T48" s="43">
        <f>T5+T20+T24+T25+T26+T27+T34+T35+T39+T41</f>
        <v>740</v>
      </c>
      <c r="U48" s="43"/>
      <c r="V48" s="43">
        <f>V5+V20+V24+V25+V26+V27+V34+V35+V39+V41</f>
        <v>8</v>
      </c>
      <c r="W48" s="43"/>
      <c r="X48" s="43">
        <f>X5+X20+X24+X25+X26+X27+X34+X35+X39+X41</f>
        <v>4</v>
      </c>
      <c r="Y48" s="43"/>
      <c r="Z48" s="43">
        <f>Z5+Z20+Z24+Z25+Z26+Z27+Z34+Z35+Z39+Z41</f>
        <v>2</v>
      </c>
      <c r="AA48" s="43"/>
      <c r="AB48" s="43">
        <f>AB5+AB20+AB24+AB25+AB26+AB27+AB34+AB35+AB39+AB41</f>
        <v>35</v>
      </c>
      <c r="AC48" s="43"/>
      <c r="AD48" s="43">
        <f>AD5+AD20+AD24+AD25+AD26+AD27+AD34+AD35+AD39+AD41</f>
        <v>4</v>
      </c>
      <c r="AE48" s="43"/>
      <c r="AF48" s="43">
        <f>AF5+AF20+AF24+AF25+AF26+AF27+AF34+AF35+AF39+AF41</f>
        <v>4</v>
      </c>
      <c r="AG48" s="43"/>
      <c r="AH48" s="43">
        <f>AH5+AH20+AH24+AH25+AH26+AH27+AH34+AH35+AH39+AH41</f>
        <v>60</v>
      </c>
      <c r="AI48" s="43"/>
      <c r="AL48" s="12"/>
    </row>
    <row r="49" spans="4:38" ht="22.5" customHeight="1" x14ac:dyDescent="0.15"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</row>
    <row r="50" spans="4:38" ht="22.5" customHeight="1" x14ac:dyDescent="0.15">
      <c r="D50" s="43"/>
      <c r="R50" s="4">
        <v>350</v>
      </c>
      <c r="T50" s="4">
        <v>824</v>
      </c>
      <c r="V50" s="4">
        <v>9</v>
      </c>
      <c r="X50" s="4">
        <v>4</v>
      </c>
      <c r="Z50" s="4">
        <v>2</v>
      </c>
      <c r="AB50" s="4">
        <v>51</v>
      </c>
      <c r="AD50" s="4">
        <v>9</v>
      </c>
      <c r="AF50" s="4">
        <v>5</v>
      </c>
      <c r="AH50" s="4">
        <v>50</v>
      </c>
      <c r="AL50" s="12"/>
    </row>
    <row r="52" spans="4:38" ht="22.5" customHeight="1" x14ac:dyDescent="0.15">
      <c r="AL52" s="12"/>
    </row>
    <row r="53" spans="4:38" ht="22.5" customHeight="1" x14ac:dyDescent="0.15">
      <c r="AL53" s="12"/>
    </row>
    <row r="54" spans="4:38" ht="22.5" customHeight="1" x14ac:dyDescent="0.15">
      <c r="AL54" s="12"/>
    </row>
    <row r="55" spans="4:38" ht="22.5" customHeight="1" x14ac:dyDescent="0.15">
      <c r="AL55" s="12"/>
    </row>
    <row r="56" spans="4:38" ht="22.5" customHeight="1" x14ac:dyDescent="0.15">
      <c r="AL56" s="12"/>
    </row>
  </sheetData>
  <mergeCells count="71">
    <mergeCell ref="AD3:AE3"/>
    <mergeCell ref="D2:E3"/>
    <mergeCell ref="R3:S3"/>
    <mergeCell ref="T3:U3"/>
    <mergeCell ref="V3:W3"/>
    <mergeCell ref="X3:Y3"/>
    <mergeCell ref="Z3:AA3"/>
    <mergeCell ref="R2:AI2"/>
    <mergeCell ref="F2:Q2"/>
    <mergeCell ref="H3:I3"/>
    <mergeCell ref="AF3:AG3"/>
    <mergeCell ref="AH3:AI3"/>
    <mergeCell ref="AB3:AC3"/>
    <mergeCell ref="J3:K3"/>
    <mergeCell ref="L3:M3"/>
    <mergeCell ref="N3:O3"/>
    <mergeCell ref="Z35:Z36"/>
    <mergeCell ref="A2:C4"/>
    <mergeCell ref="L15:L16"/>
    <mergeCell ref="B5:C5"/>
    <mergeCell ref="P3:Q3"/>
    <mergeCell ref="F3:G3"/>
    <mergeCell ref="J15:J16"/>
    <mergeCell ref="H15:H16"/>
    <mergeCell ref="F15:F16"/>
    <mergeCell ref="B15:B16"/>
    <mergeCell ref="C15:C16"/>
    <mergeCell ref="D15:D16"/>
    <mergeCell ref="R15:R16"/>
    <mergeCell ref="N15:N16"/>
    <mergeCell ref="P15:P16"/>
    <mergeCell ref="V15:V16"/>
    <mergeCell ref="AF35:AF36"/>
    <mergeCell ref="AH35:AH36"/>
    <mergeCell ref="AB35:AB36"/>
    <mergeCell ref="AF15:AF16"/>
    <mergeCell ref="AD35:AD36"/>
    <mergeCell ref="AH15:AH16"/>
    <mergeCell ref="AB15:AB16"/>
    <mergeCell ref="AD15:AD16"/>
    <mergeCell ref="X15:X16"/>
    <mergeCell ref="Z15:Z16"/>
    <mergeCell ref="T15:T16"/>
    <mergeCell ref="B20:C20"/>
    <mergeCell ref="B24:C24"/>
    <mergeCell ref="B25:C25"/>
    <mergeCell ref="B26:C26"/>
    <mergeCell ref="B27:C27"/>
    <mergeCell ref="B41:C41"/>
    <mergeCell ref="B35:C36"/>
    <mergeCell ref="B37:C37"/>
    <mergeCell ref="B34:C34"/>
    <mergeCell ref="B39:C39"/>
    <mergeCell ref="B38:C38"/>
    <mergeCell ref="B40:C40"/>
    <mergeCell ref="A35:A36"/>
    <mergeCell ref="C45:Y45"/>
    <mergeCell ref="T35:T36"/>
    <mergeCell ref="V35:V36"/>
    <mergeCell ref="X35:X36"/>
    <mergeCell ref="A44:C44"/>
    <mergeCell ref="D35:D36"/>
    <mergeCell ref="P35:P36"/>
    <mergeCell ref="R35:R36"/>
    <mergeCell ref="F35:F36"/>
    <mergeCell ref="H35:H36"/>
    <mergeCell ref="J35:J36"/>
    <mergeCell ref="L35:L36"/>
    <mergeCell ref="N35:N36"/>
    <mergeCell ref="B42:C42"/>
    <mergeCell ref="B43:C43"/>
  </mergeCells>
  <phoneticPr fontId="3"/>
  <pageMargins left="0.67" right="0.15748031496062992" top="0.70866141732283472" bottom="0.15748031496062992" header="0.31496062992125984" footer="0.15748031496062992"/>
  <pageSetup paperSize="9" scale="58" firstPageNumber="3" pageOrder="overThenDown" orientation="landscape" useFirstPageNumber="1" r:id="rId1"/>
  <ignoredErrors>
    <ignoredError sqref="AH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4"/>
    <pageSetUpPr fitToPage="1"/>
  </sheetPr>
  <dimension ref="A1:IW1851"/>
  <sheetViews>
    <sheetView view="pageBreakPreview" topLeftCell="C1" zoomScale="78" zoomScaleNormal="70" zoomScaleSheetLayoutView="78" zoomScalePageLayoutView="85" workbookViewId="0">
      <selection activeCell="C1146" sqref="C1146"/>
    </sheetView>
  </sheetViews>
  <sheetFormatPr defaultColWidth="28.28515625" defaultRowHeight="17.25" x14ac:dyDescent="0.15"/>
  <cols>
    <col min="1" max="1" width="35.28515625" style="212" hidden="1" customWidth="1"/>
    <col min="2" max="2" width="5.7109375" style="213" hidden="1" customWidth="1"/>
    <col min="3" max="3" width="24.7109375" style="302" customWidth="1"/>
    <col min="4" max="5" width="10.7109375" style="302" customWidth="1"/>
    <col min="6" max="6" width="30.140625" style="303" customWidth="1"/>
    <col min="7" max="7" width="49.85546875" style="304" customWidth="1"/>
    <col min="8" max="8" width="15.28515625" style="307" customWidth="1"/>
    <col min="9" max="9" width="11.7109375" style="308" customWidth="1"/>
    <col min="10" max="10" width="6.7109375" style="309" customWidth="1"/>
    <col min="11" max="11" width="19.7109375" style="303" customWidth="1"/>
    <col min="12" max="12" width="19.140625" style="307" customWidth="1"/>
    <col min="13" max="13" width="16.42578125" style="308" customWidth="1"/>
    <col min="14" max="14" width="7.7109375" style="305" customWidth="1"/>
    <col min="15" max="15" width="9.7109375" style="306" customWidth="1"/>
    <col min="16" max="16" width="15.7109375" style="302" customWidth="1"/>
    <col min="17" max="19" width="12.85546875" style="489" customWidth="1"/>
    <col min="20" max="20" width="15.28515625" style="489" bestFit="1" customWidth="1"/>
    <col min="21" max="24" width="6.42578125" style="489" bestFit="1" customWidth="1"/>
    <col min="25" max="25" width="6.7109375" style="489" bestFit="1" customWidth="1"/>
    <col min="26" max="26" width="8.5703125" style="492" bestFit="1" customWidth="1"/>
    <col min="27" max="27" width="8.5703125" style="214" customWidth="1"/>
    <col min="28" max="16384" width="28.28515625" style="214"/>
  </cols>
  <sheetData>
    <row r="1" spans="1:30" s="312" customFormat="1" x14ac:dyDescent="0.15">
      <c r="A1" s="310"/>
      <c r="B1" s="311"/>
      <c r="C1" s="712" t="s">
        <v>8500</v>
      </c>
      <c r="D1" s="713"/>
      <c r="E1" s="713"/>
      <c r="F1" s="727" t="s">
        <v>5906</v>
      </c>
      <c r="G1" s="724">
        <f>SUBTOTAL(3,C6:C1851)</f>
        <v>1846</v>
      </c>
      <c r="H1" s="743" t="s">
        <v>5907</v>
      </c>
      <c r="I1" s="743"/>
      <c r="J1" s="744"/>
      <c r="K1" s="749">
        <f>SUM(P1:P3)</f>
        <v>75668</v>
      </c>
      <c r="L1" s="750"/>
      <c r="M1" s="764" t="s">
        <v>5908</v>
      </c>
      <c r="N1" s="758" t="s">
        <v>5909</v>
      </c>
      <c r="O1" s="759"/>
      <c r="P1" s="567">
        <f>SUBTOTAL(9,N6:N1851)</f>
        <v>33074</v>
      </c>
      <c r="Q1" s="755" t="s">
        <v>6113</v>
      </c>
      <c r="R1" s="756"/>
      <c r="S1" s="756"/>
      <c r="T1" s="439"/>
      <c r="U1" s="736" t="s">
        <v>6114</v>
      </c>
      <c r="V1" s="736"/>
      <c r="W1" s="736"/>
      <c r="X1" s="736"/>
      <c r="Y1" s="736"/>
      <c r="Z1" s="451"/>
    </row>
    <row r="2" spans="1:30" s="312" customFormat="1" x14ac:dyDescent="0.15">
      <c r="A2" s="310"/>
      <c r="B2" s="311"/>
      <c r="C2" s="714"/>
      <c r="D2" s="715"/>
      <c r="E2" s="715"/>
      <c r="F2" s="728"/>
      <c r="G2" s="725"/>
      <c r="H2" s="745"/>
      <c r="I2" s="745"/>
      <c r="J2" s="746"/>
      <c r="K2" s="751"/>
      <c r="L2" s="752"/>
      <c r="M2" s="765"/>
      <c r="N2" s="760" t="s">
        <v>5370</v>
      </c>
      <c r="O2" s="761"/>
      <c r="P2" s="568">
        <f>SUBTOTAL(9,Q301:S614)</f>
        <v>26527</v>
      </c>
      <c r="Q2" s="755"/>
      <c r="R2" s="756"/>
      <c r="S2" s="756"/>
      <c r="T2" s="439"/>
      <c r="U2" s="736"/>
      <c r="V2" s="736"/>
      <c r="W2" s="736"/>
      <c r="X2" s="736"/>
      <c r="Y2" s="736"/>
      <c r="Z2" s="452"/>
    </row>
    <row r="3" spans="1:30" s="312" customFormat="1" ht="18" thickBot="1" x14ac:dyDescent="0.2">
      <c r="A3" s="310"/>
      <c r="B3" s="311"/>
      <c r="C3" s="716"/>
      <c r="D3" s="717"/>
      <c r="E3" s="717"/>
      <c r="F3" s="729"/>
      <c r="G3" s="726"/>
      <c r="H3" s="747"/>
      <c r="I3" s="747"/>
      <c r="J3" s="748"/>
      <c r="K3" s="753"/>
      <c r="L3" s="754"/>
      <c r="M3" s="766"/>
      <c r="N3" s="762" t="s">
        <v>5905</v>
      </c>
      <c r="O3" s="763"/>
      <c r="P3" s="569">
        <f>SUBTOTAL(9,U1122:Y1210)</f>
        <v>16067</v>
      </c>
      <c r="Q3" s="755"/>
      <c r="R3" s="756"/>
      <c r="S3" s="756"/>
      <c r="T3" s="439"/>
      <c r="U3" s="736"/>
      <c r="V3" s="736"/>
      <c r="W3" s="736"/>
      <c r="X3" s="736"/>
      <c r="Y3" s="736"/>
      <c r="Z3" s="453"/>
    </row>
    <row r="4" spans="1:30" s="312" customFormat="1" x14ac:dyDescent="0.15">
      <c r="A4" s="310"/>
      <c r="B4" s="311"/>
      <c r="C4" s="720" t="s">
        <v>3068</v>
      </c>
      <c r="D4" s="718" t="s">
        <v>5226</v>
      </c>
      <c r="E4" s="718" t="s">
        <v>5227</v>
      </c>
      <c r="F4" s="718" t="s">
        <v>1</v>
      </c>
      <c r="G4" s="718" t="s">
        <v>4</v>
      </c>
      <c r="H4" s="722" t="s">
        <v>2</v>
      </c>
      <c r="I4" s="730" t="s">
        <v>3</v>
      </c>
      <c r="J4" s="730" t="s">
        <v>0</v>
      </c>
      <c r="K4" s="718" t="s">
        <v>5902</v>
      </c>
      <c r="L4" s="718" t="s">
        <v>5901</v>
      </c>
      <c r="M4" s="730" t="s">
        <v>5</v>
      </c>
      <c r="N4" s="732" t="s">
        <v>5910</v>
      </c>
      <c r="O4" s="734" t="s">
        <v>4827</v>
      </c>
      <c r="P4" s="741" t="s">
        <v>6</v>
      </c>
      <c r="Q4" s="757" t="s">
        <v>5312</v>
      </c>
      <c r="R4" s="710"/>
      <c r="S4" s="710"/>
      <c r="T4" s="711" t="s">
        <v>5918</v>
      </c>
      <c r="U4" s="710" t="s">
        <v>5313</v>
      </c>
      <c r="V4" s="710"/>
      <c r="W4" s="710"/>
      <c r="X4" s="710"/>
      <c r="Y4" s="710"/>
      <c r="Z4" s="710" t="s">
        <v>5919</v>
      </c>
      <c r="AA4" s="417"/>
    </row>
    <row r="5" spans="1:30" s="312" customFormat="1" ht="18" thickBot="1" x14ac:dyDescent="0.2">
      <c r="A5" s="313" t="s">
        <v>4916</v>
      </c>
      <c r="B5" s="311" t="s">
        <v>4914</v>
      </c>
      <c r="C5" s="721"/>
      <c r="D5" s="719"/>
      <c r="E5" s="719"/>
      <c r="F5" s="719"/>
      <c r="G5" s="719"/>
      <c r="H5" s="723"/>
      <c r="I5" s="731"/>
      <c r="J5" s="731"/>
      <c r="K5" s="719"/>
      <c r="L5" s="719"/>
      <c r="M5" s="731"/>
      <c r="N5" s="733"/>
      <c r="O5" s="735"/>
      <c r="P5" s="742"/>
      <c r="Q5" s="571" t="s">
        <v>4746</v>
      </c>
      <c r="R5" s="538" t="s">
        <v>4747</v>
      </c>
      <c r="S5" s="538" t="s">
        <v>4748</v>
      </c>
      <c r="T5" s="711"/>
      <c r="U5" s="538" t="s">
        <v>4790</v>
      </c>
      <c r="V5" s="538" t="s">
        <v>4791</v>
      </c>
      <c r="W5" s="538" t="s">
        <v>4792</v>
      </c>
      <c r="X5" s="538" t="s">
        <v>4793</v>
      </c>
      <c r="Y5" s="538" t="s">
        <v>5904</v>
      </c>
      <c r="Z5" s="710"/>
      <c r="AA5" s="417"/>
    </row>
    <row r="6" spans="1:30" x14ac:dyDescent="0.15">
      <c r="A6" s="212" t="s">
        <v>49</v>
      </c>
      <c r="C6" s="215" t="s">
        <v>3069</v>
      </c>
      <c r="D6" s="216" t="s">
        <v>5239</v>
      </c>
      <c r="E6" s="216" t="s">
        <v>5228</v>
      </c>
      <c r="F6" s="217" t="s">
        <v>5998</v>
      </c>
      <c r="G6" s="217" t="s">
        <v>2471</v>
      </c>
      <c r="H6" s="218" t="s">
        <v>6644</v>
      </c>
      <c r="I6" s="219" t="s">
        <v>6645</v>
      </c>
      <c r="J6" s="220" t="s">
        <v>27</v>
      </c>
      <c r="K6" s="739" t="s">
        <v>930</v>
      </c>
      <c r="L6" s="740"/>
      <c r="M6" s="222">
        <v>38808</v>
      </c>
      <c r="N6" s="223">
        <v>110</v>
      </c>
      <c r="O6" s="223"/>
      <c r="P6" s="573"/>
      <c r="AC6" s="769"/>
      <c r="AD6" s="769"/>
    </row>
    <row r="7" spans="1:30" x14ac:dyDescent="0.15">
      <c r="A7" s="212" t="s">
        <v>49</v>
      </c>
      <c r="C7" s="224" t="s">
        <v>3069</v>
      </c>
      <c r="D7" s="490" t="s">
        <v>5239</v>
      </c>
      <c r="E7" s="490" t="s">
        <v>5228</v>
      </c>
      <c r="F7" s="458" t="s">
        <v>3039</v>
      </c>
      <c r="G7" s="458" t="s">
        <v>2472</v>
      </c>
      <c r="H7" s="476" t="s">
        <v>6646</v>
      </c>
      <c r="I7" s="454" t="s">
        <v>1942</v>
      </c>
      <c r="J7" s="491" t="s">
        <v>27</v>
      </c>
      <c r="K7" s="737" t="s">
        <v>4267</v>
      </c>
      <c r="L7" s="738"/>
      <c r="M7" s="231">
        <v>39539</v>
      </c>
      <c r="N7" s="471">
        <v>63</v>
      </c>
      <c r="O7" s="471"/>
      <c r="P7" s="472"/>
      <c r="R7" s="456"/>
      <c r="AC7" s="769"/>
      <c r="AD7" s="769"/>
    </row>
    <row r="8" spans="1:30" x14ac:dyDescent="0.15">
      <c r="A8" s="212" t="s">
        <v>49</v>
      </c>
      <c r="C8" s="224" t="s">
        <v>3069</v>
      </c>
      <c r="D8" s="490" t="s">
        <v>5239</v>
      </c>
      <c r="E8" s="490" t="s">
        <v>5228</v>
      </c>
      <c r="F8" s="458" t="s">
        <v>931</v>
      </c>
      <c r="G8" s="458" t="s">
        <v>2473</v>
      </c>
      <c r="H8" s="476" t="s">
        <v>2756</v>
      </c>
      <c r="I8" s="454" t="s">
        <v>6647</v>
      </c>
      <c r="J8" s="491" t="s">
        <v>27</v>
      </c>
      <c r="K8" s="737" t="s">
        <v>148</v>
      </c>
      <c r="L8" s="738"/>
      <c r="M8" s="231">
        <v>39539</v>
      </c>
      <c r="N8" s="471">
        <v>60</v>
      </c>
      <c r="O8" s="471"/>
      <c r="P8" s="472"/>
      <c r="R8" s="456"/>
      <c r="S8" s="456"/>
      <c r="T8" s="456"/>
      <c r="AC8" s="769"/>
      <c r="AD8" s="769"/>
    </row>
    <row r="9" spans="1:30" x14ac:dyDescent="0.15">
      <c r="A9" s="212" t="s">
        <v>49</v>
      </c>
      <c r="C9" s="224" t="s">
        <v>3069</v>
      </c>
      <c r="D9" s="490" t="s">
        <v>5239</v>
      </c>
      <c r="E9" s="490" t="s">
        <v>5228</v>
      </c>
      <c r="F9" s="458" t="s">
        <v>3040</v>
      </c>
      <c r="G9" s="458" t="s">
        <v>2476</v>
      </c>
      <c r="H9" s="476" t="s">
        <v>6648</v>
      </c>
      <c r="I9" s="454" t="s">
        <v>196</v>
      </c>
      <c r="J9" s="491" t="s">
        <v>7</v>
      </c>
      <c r="K9" s="737" t="s">
        <v>195</v>
      </c>
      <c r="L9" s="738"/>
      <c r="M9" s="231">
        <v>20424</v>
      </c>
      <c r="N9" s="471">
        <v>60</v>
      </c>
      <c r="O9" s="471"/>
      <c r="P9" s="469"/>
      <c r="S9" s="456"/>
      <c r="T9" s="456"/>
      <c r="AC9" s="769"/>
      <c r="AD9" s="769"/>
    </row>
    <row r="10" spans="1:30" x14ac:dyDescent="0.15">
      <c r="A10" s="212" t="s">
        <v>49</v>
      </c>
      <c r="C10" s="224" t="s">
        <v>3069</v>
      </c>
      <c r="D10" s="490" t="s">
        <v>5239</v>
      </c>
      <c r="E10" s="490" t="s">
        <v>5228</v>
      </c>
      <c r="F10" s="458" t="s">
        <v>933</v>
      </c>
      <c r="G10" s="458" t="s">
        <v>2477</v>
      </c>
      <c r="H10" s="476" t="s">
        <v>2759</v>
      </c>
      <c r="I10" s="454" t="s">
        <v>6649</v>
      </c>
      <c r="J10" s="491" t="s">
        <v>5381</v>
      </c>
      <c r="K10" s="737" t="s">
        <v>8000</v>
      </c>
      <c r="L10" s="738"/>
      <c r="M10" s="231">
        <v>21276</v>
      </c>
      <c r="N10" s="471">
        <v>60</v>
      </c>
      <c r="O10" s="471"/>
      <c r="P10" s="469"/>
      <c r="S10" s="456"/>
      <c r="T10" s="456"/>
      <c r="AC10" s="769"/>
      <c r="AD10" s="769"/>
    </row>
    <row r="11" spans="1:30" x14ac:dyDescent="0.15">
      <c r="A11" s="212" t="s">
        <v>49</v>
      </c>
      <c r="C11" s="224" t="s">
        <v>3069</v>
      </c>
      <c r="D11" s="490" t="s">
        <v>5239</v>
      </c>
      <c r="E11" s="490" t="s">
        <v>5228</v>
      </c>
      <c r="F11" s="458" t="s">
        <v>934</v>
      </c>
      <c r="G11" s="458" t="s">
        <v>2478</v>
      </c>
      <c r="H11" s="476" t="s">
        <v>2760</v>
      </c>
      <c r="I11" s="454" t="s">
        <v>114</v>
      </c>
      <c r="J11" s="491" t="s">
        <v>7</v>
      </c>
      <c r="K11" s="737" t="s">
        <v>125</v>
      </c>
      <c r="L11" s="738"/>
      <c r="M11" s="231">
        <v>21671</v>
      </c>
      <c r="N11" s="471">
        <v>60</v>
      </c>
      <c r="O11" s="471"/>
      <c r="P11" s="469"/>
      <c r="S11" s="456"/>
      <c r="T11" s="456"/>
      <c r="AC11" s="769"/>
      <c r="AD11" s="769"/>
    </row>
    <row r="12" spans="1:30" x14ac:dyDescent="0.15">
      <c r="A12" s="212" t="s">
        <v>49</v>
      </c>
      <c r="C12" s="224" t="s">
        <v>3069</v>
      </c>
      <c r="D12" s="490" t="s">
        <v>5239</v>
      </c>
      <c r="E12" s="490" t="s">
        <v>5228</v>
      </c>
      <c r="F12" s="458" t="s">
        <v>936</v>
      </c>
      <c r="G12" s="458" t="s">
        <v>2479</v>
      </c>
      <c r="H12" s="476" t="s">
        <v>2761</v>
      </c>
      <c r="I12" s="454" t="s">
        <v>176</v>
      </c>
      <c r="J12" s="491" t="s">
        <v>7</v>
      </c>
      <c r="K12" s="737" t="s">
        <v>175</v>
      </c>
      <c r="L12" s="738"/>
      <c r="M12" s="231">
        <v>22402</v>
      </c>
      <c r="N12" s="471">
        <v>40</v>
      </c>
      <c r="O12" s="471"/>
      <c r="P12" s="469"/>
      <c r="S12" s="456"/>
      <c r="T12" s="456"/>
      <c r="AC12" s="769"/>
      <c r="AD12" s="769"/>
    </row>
    <row r="13" spans="1:30" x14ac:dyDescent="0.15">
      <c r="A13" s="212" t="s">
        <v>49</v>
      </c>
      <c r="C13" s="224" t="s">
        <v>7154</v>
      </c>
      <c r="D13" s="490" t="s">
        <v>6233</v>
      </c>
      <c r="E13" s="490" t="s">
        <v>49</v>
      </c>
      <c r="F13" s="458" t="s">
        <v>937</v>
      </c>
      <c r="G13" s="458" t="s">
        <v>2480</v>
      </c>
      <c r="H13" s="476" t="s">
        <v>2763</v>
      </c>
      <c r="I13" s="454" t="s">
        <v>128</v>
      </c>
      <c r="J13" s="491" t="s">
        <v>7</v>
      </c>
      <c r="K13" s="737" t="s">
        <v>126</v>
      </c>
      <c r="L13" s="738"/>
      <c r="M13" s="231">
        <v>24563</v>
      </c>
      <c r="N13" s="471">
        <v>135</v>
      </c>
      <c r="O13" s="471"/>
      <c r="P13" s="469" t="s">
        <v>7951</v>
      </c>
      <c r="AC13" s="769"/>
      <c r="AD13" s="769"/>
    </row>
    <row r="14" spans="1:30" x14ac:dyDescent="0.15">
      <c r="A14" s="212" t="s">
        <v>49</v>
      </c>
      <c r="C14" s="224" t="s">
        <v>3069</v>
      </c>
      <c r="D14" s="490" t="s">
        <v>5239</v>
      </c>
      <c r="E14" s="490" t="s">
        <v>5228</v>
      </c>
      <c r="F14" s="458" t="s">
        <v>938</v>
      </c>
      <c r="G14" s="458" t="s">
        <v>2481</v>
      </c>
      <c r="H14" s="476" t="s">
        <v>2764</v>
      </c>
      <c r="I14" s="454" t="s">
        <v>130</v>
      </c>
      <c r="J14" s="491" t="s">
        <v>7</v>
      </c>
      <c r="K14" s="737" t="s">
        <v>129</v>
      </c>
      <c r="L14" s="738"/>
      <c r="M14" s="231">
        <v>24563</v>
      </c>
      <c r="N14" s="471">
        <v>60</v>
      </c>
      <c r="O14" s="471"/>
      <c r="P14" s="469"/>
      <c r="AC14" s="769"/>
      <c r="AD14" s="769"/>
    </row>
    <row r="15" spans="1:30" x14ac:dyDescent="0.15">
      <c r="A15" s="212" t="s">
        <v>49</v>
      </c>
      <c r="C15" s="224" t="s">
        <v>3069</v>
      </c>
      <c r="D15" s="490" t="s">
        <v>5239</v>
      </c>
      <c r="E15" s="490" t="s">
        <v>5228</v>
      </c>
      <c r="F15" s="458" t="s">
        <v>939</v>
      </c>
      <c r="G15" s="458" t="s">
        <v>2482</v>
      </c>
      <c r="H15" s="476" t="s">
        <v>2765</v>
      </c>
      <c r="I15" s="454" t="s">
        <v>194</v>
      </c>
      <c r="J15" s="491" t="s">
        <v>7</v>
      </c>
      <c r="K15" s="737" t="s">
        <v>113</v>
      </c>
      <c r="L15" s="738"/>
      <c r="M15" s="231">
        <v>24716</v>
      </c>
      <c r="N15" s="471">
        <v>150</v>
      </c>
      <c r="O15" s="471"/>
      <c r="P15" s="469"/>
      <c r="AC15" s="769"/>
      <c r="AD15" s="769"/>
    </row>
    <row r="16" spans="1:30" x14ac:dyDescent="0.15">
      <c r="A16" s="212" t="s">
        <v>49</v>
      </c>
      <c r="C16" s="224" t="s">
        <v>3069</v>
      </c>
      <c r="D16" s="490" t="s">
        <v>5239</v>
      </c>
      <c r="E16" s="490" t="s">
        <v>5228</v>
      </c>
      <c r="F16" s="458" t="s">
        <v>942</v>
      </c>
      <c r="G16" s="458" t="s">
        <v>2483</v>
      </c>
      <c r="H16" s="476" t="s">
        <v>2767</v>
      </c>
      <c r="I16" s="454" t="s">
        <v>943</v>
      </c>
      <c r="J16" s="491" t="s">
        <v>7</v>
      </c>
      <c r="K16" s="737" t="s">
        <v>134</v>
      </c>
      <c r="L16" s="738"/>
      <c r="M16" s="231">
        <v>25385</v>
      </c>
      <c r="N16" s="471">
        <v>50</v>
      </c>
      <c r="O16" s="471"/>
      <c r="P16" s="469"/>
      <c r="AC16" s="769"/>
      <c r="AD16" s="769"/>
    </row>
    <row r="17" spans="1:30" x14ac:dyDescent="0.15">
      <c r="A17" s="212" t="s">
        <v>49</v>
      </c>
      <c r="C17" s="224" t="s">
        <v>3069</v>
      </c>
      <c r="D17" s="490" t="s">
        <v>5239</v>
      </c>
      <c r="E17" s="490" t="s">
        <v>5228</v>
      </c>
      <c r="F17" s="458" t="s">
        <v>944</v>
      </c>
      <c r="G17" s="458" t="s">
        <v>2484</v>
      </c>
      <c r="H17" s="476" t="s">
        <v>2768</v>
      </c>
      <c r="I17" s="454" t="s">
        <v>945</v>
      </c>
      <c r="J17" s="491" t="s">
        <v>7</v>
      </c>
      <c r="K17" s="737" t="s">
        <v>133</v>
      </c>
      <c r="L17" s="738"/>
      <c r="M17" s="231">
        <v>25416</v>
      </c>
      <c r="N17" s="471">
        <v>40</v>
      </c>
      <c r="O17" s="471"/>
      <c r="P17" s="469"/>
      <c r="AC17" s="769"/>
      <c r="AD17" s="769"/>
    </row>
    <row r="18" spans="1:30" x14ac:dyDescent="0.15">
      <c r="A18" s="212" t="s">
        <v>49</v>
      </c>
      <c r="C18" s="224" t="s">
        <v>3069</v>
      </c>
      <c r="D18" s="490" t="s">
        <v>5239</v>
      </c>
      <c r="E18" s="490" t="s">
        <v>5228</v>
      </c>
      <c r="F18" s="458" t="s">
        <v>946</v>
      </c>
      <c r="G18" s="458" t="s">
        <v>2485</v>
      </c>
      <c r="H18" s="476" t="s">
        <v>2769</v>
      </c>
      <c r="I18" s="454" t="s">
        <v>138</v>
      </c>
      <c r="J18" s="491" t="s">
        <v>7</v>
      </c>
      <c r="K18" s="737" t="s">
        <v>8001</v>
      </c>
      <c r="L18" s="738"/>
      <c r="M18" s="231">
        <v>25447</v>
      </c>
      <c r="N18" s="471">
        <v>60</v>
      </c>
      <c r="O18" s="471"/>
      <c r="P18" s="469"/>
      <c r="AC18" s="769"/>
      <c r="AD18" s="769"/>
    </row>
    <row r="19" spans="1:30" x14ac:dyDescent="0.15">
      <c r="A19" s="212" t="s">
        <v>49</v>
      </c>
      <c r="C19" s="224" t="s">
        <v>3069</v>
      </c>
      <c r="D19" s="490" t="s">
        <v>5239</v>
      </c>
      <c r="E19" s="490" t="s">
        <v>5228</v>
      </c>
      <c r="F19" s="458" t="s">
        <v>947</v>
      </c>
      <c r="G19" s="458" t="s">
        <v>2486</v>
      </c>
      <c r="H19" s="476" t="s">
        <v>2770</v>
      </c>
      <c r="I19" s="454" t="s">
        <v>159</v>
      </c>
      <c r="J19" s="491" t="s">
        <v>7</v>
      </c>
      <c r="K19" s="737" t="s">
        <v>139</v>
      </c>
      <c r="L19" s="738"/>
      <c r="M19" s="231">
        <v>25477</v>
      </c>
      <c r="N19" s="471">
        <v>40</v>
      </c>
      <c r="O19" s="471"/>
      <c r="P19" s="469"/>
      <c r="AC19" s="769"/>
      <c r="AD19" s="769"/>
    </row>
    <row r="20" spans="1:30" x14ac:dyDescent="0.15">
      <c r="A20" s="212" t="s">
        <v>49</v>
      </c>
      <c r="C20" s="224" t="s">
        <v>3069</v>
      </c>
      <c r="D20" s="490" t="s">
        <v>5239</v>
      </c>
      <c r="E20" s="490" t="s">
        <v>5228</v>
      </c>
      <c r="F20" s="458" t="s">
        <v>4352</v>
      </c>
      <c r="G20" s="458" t="s">
        <v>2487</v>
      </c>
      <c r="H20" s="476" t="s">
        <v>2771</v>
      </c>
      <c r="I20" s="454" t="s">
        <v>141</v>
      </c>
      <c r="J20" s="491" t="s">
        <v>7</v>
      </c>
      <c r="K20" s="737" t="s">
        <v>143</v>
      </c>
      <c r="L20" s="738"/>
      <c r="M20" s="231">
        <v>25842</v>
      </c>
      <c r="N20" s="471">
        <v>60</v>
      </c>
      <c r="O20" s="471"/>
      <c r="P20" s="469"/>
      <c r="AC20" s="769"/>
      <c r="AD20" s="769"/>
    </row>
    <row r="21" spans="1:30" x14ac:dyDescent="0.15">
      <c r="A21" s="212" t="s">
        <v>49</v>
      </c>
      <c r="C21" s="224" t="s">
        <v>3069</v>
      </c>
      <c r="D21" s="490" t="s">
        <v>5239</v>
      </c>
      <c r="E21" s="490" t="s">
        <v>5228</v>
      </c>
      <c r="F21" s="458" t="s">
        <v>3041</v>
      </c>
      <c r="G21" s="458" t="s">
        <v>2488</v>
      </c>
      <c r="H21" s="476" t="s">
        <v>2772</v>
      </c>
      <c r="I21" s="454" t="s">
        <v>141</v>
      </c>
      <c r="J21" s="491" t="s">
        <v>7</v>
      </c>
      <c r="K21" s="737" t="s">
        <v>140</v>
      </c>
      <c r="L21" s="738"/>
      <c r="M21" s="231">
        <v>25842</v>
      </c>
      <c r="N21" s="471">
        <v>70</v>
      </c>
      <c r="O21" s="471"/>
      <c r="P21" s="469"/>
      <c r="AC21" s="769"/>
      <c r="AD21" s="769"/>
    </row>
    <row r="22" spans="1:30" x14ac:dyDescent="0.15">
      <c r="A22" s="212" t="s">
        <v>49</v>
      </c>
      <c r="C22" s="224" t="s">
        <v>3069</v>
      </c>
      <c r="D22" s="490" t="s">
        <v>5239</v>
      </c>
      <c r="E22" s="490" t="s">
        <v>5228</v>
      </c>
      <c r="F22" s="458" t="s">
        <v>948</v>
      </c>
      <c r="G22" s="458" t="s">
        <v>2489</v>
      </c>
      <c r="H22" s="476" t="s">
        <v>2773</v>
      </c>
      <c r="I22" s="454" t="s">
        <v>163</v>
      </c>
      <c r="J22" s="491" t="s">
        <v>7</v>
      </c>
      <c r="K22" s="737" t="s">
        <v>8001</v>
      </c>
      <c r="L22" s="738"/>
      <c r="M22" s="231">
        <v>25842</v>
      </c>
      <c r="N22" s="471">
        <v>40</v>
      </c>
      <c r="O22" s="471"/>
      <c r="P22" s="469"/>
      <c r="AC22" s="769"/>
      <c r="AD22" s="769"/>
    </row>
    <row r="23" spans="1:30" x14ac:dyDescent="0.15">
      <c r="A23" s="212" t="s">
        <v>49</v>
      </c>
      <c r="C23" s="224" t="s">
        <v>3069</v>
      </c>
      <c r="D23" s="490" t="s">
        <v>5239</v>
      </c>
      <c r="E23" s="490" t="s">
        <v>5228</v>
      </c>
      <c r="F23" s="458" t="s">
        <v>950</v>
      </c>
      <c r="G23" s="458" t="s">
        <v>2491</v>
      </c>
      <c r="H23" s="476" t="s">
        <v>2774</v>
      </c>
      <c r="I23" s="454" t="s">
        <v>216</v>
      </c>
      <c r="J23" s="491" t="s">
        <v>7</v>
      </c>
      <c r="K23" s="737" t="s">
        <v>134</v>
      </c>
      <c r="L23" s="738"/>
      <c r="M23" s="231">
        <v>26604</v>
      </c>
      <c r="N23" s="471">
        <v>70</v>
      </c>
      <c r="O23" s="471"/>
      <c r="P23" s="469"/>
      <c r="AC23" s="769"/>
      <c r="AD23" s="769"/>
    </row>
    <row r="24" spans="1:30" x14ac:dyDescent="0.15">
      <c r="A24" s="212" t="s">
        <v>49</v>
      </c>
      <c r="C24" s="224" t="s">
        <v>3069</v>
      </c>
      <c r="D24" s="490" t="s">
        <v>5239</v>
      </c>
      <c r="E24" s="490" t="s">
        <v>5228</v>
      </c>
      <c r="F24" s="458" t="s">
        <v>951</v>
      </c>
      <c r="G24" s="458" t="s">
        <v>2492</v>
      </c>
      <c r="H24" s="476" t="s">
        <v>2775</v>
      </c>
      <c r="I24" s="454" t="s">
        <v>149</v>
      </c>
      <c r="J24" s="491" t="s">
        <v>7</v>
      </c>
      <c r="K24" s="737" t="s">
        <v>8148</v>
      </c>
      <c r="L24" s="738"/>
      <c r="M24" s="231">
        <v>26755</v>
      </c>
      <c r="N24" s="471">
        <v>60</v>
      </c>
      <c r="O24" s="471"/>
      <c r="P24" s="469"/>
      <c r="AC24" s="769"/>
      <c r="AD24" s="769"/>
    </row>
    <row r="25" spans="1:30" x14ac:dyDescent="0.15">
      <c r="A25" s="212" t="s">
        <v>49</v>
      </c>
      <c r="C25" s="224" t="s">
        <v>3069</v>
      </c>
      <c r="D25" s="490" t="s">
        <v>5239</v>
      </c>
      <c r="E25" s="490" t="s">
        <v>5228</v>
      </c>
      <c r="F25" s="458" t="s">
        <v>3042</v>
      </c>
      <c r="G25" s="458" t="s">
        <v>2493</v>
      </c>
      <c r="H25" s="476" t="s">
        <v>2776</v>
      </c>
      <c r="I25" s="454" t="s">
        <v>1973</v>
      </c>
      <c r="J25" s="491" t="s">
        <v>7</v>
      </c>
      <c r="K25" s="737" t="s">
        <v>147</v>
      </c>
      <c r="L25" s="738"/>
      <c r="M25" s="231">
        <v>26755</v>
      </c>
      <c r="N25" s="471">
        <v>60</v>
      </c>
      <c r="O25" s="471"/>
      <c r="P25" s="469"/>
      <c r="AC25" s="769"/>
      <c r="AD25" s="769"/>
    </row>
    <row r="26" spans="1:30" x14ac:dyDescent="0.15">
      <c r="A26" s="212" t="s">
        <v>49</v>
      </c>
      <c r="C26" s="224" t="s">
        <v>3069</v>
      </c>
      <c r="D26" s="490" t="s">
        <v>5239</v>
      </c>
      <c r="E26" s="490" t="s">
        <v>5228</v>
      </c>
      <c r="F26" s="458" t="s">
        <v>953</v>
      </c>
      <c r="G26" s="458" t="s">
        <v>2494</v>
      </c>
      <c r="H26" s="476" t="s">
        <v>2778</v>
      </c>
      <c r="I26" s="454" t="s">
        <v>123</v>
      </c>
      <c r="J26" s="491" t="s">
        <v>7</v>
      </c>
      <c r="K26" s="737" t="s">
        <v>150</v>
      </c>
      <c r="L26" s="738"/>
      <c r="M26" s="231">
        <v>27120</v>
      </c>
      <c r="N26" s="471">
        <v>40</v>
      </c>
      <c r="O26" s="471"/>
      <c r="P26" s="469"/>
      <c r="AC26" s="769"/>
      <c r="AD26" s="769"/>
    </row>
    <row r="27" spans="1:30" x14ac:dyDescent="0.15">
      <c r="A27" s="212" t="s">
        <v>49</v>
      </c>
      <c r="C27" s="224" t="s">
        <v>3069</v>
      </c>
      <c r="D27" s="490" t="s">
        <v>5239</v>
      </c>
      <c r="E27" s="490" t="s">
        <v>5228</v>
      </c>
      <c r="F27" s="458" t="s">
        <v>954</v>
      </c>
      <c r="G27" s="458" t="s">
        <v>6650</v>
      </c>
      <c r="H27" s="476" t="s">
        <v>2779</v>
      </c>
      <c r="I27" s="454" t="s">
        <v>151</v>
      </c>
      <c r="J27" s="491" t="s">
        <v>7</v>
      </c>
      <c r="K27" s="737" t="s">
        <v>7290</v>
      </c>
      <c r="L27" s="738"/>
      <c r="M27" s="231">
        <v>27485</v>
      </c>
      <c r="N27" s="471">
        <v>40</v>
      </c>
      <c r="O27" s="471"/>
      <c r="P27" s="469"/>
      <c r="AC27" s="769"/>
      <c r="AD27" s="769"/>
    </row>
    <row r="28" spans="1:30" x14ac:dyDescent="0.15">
      <c r="A28" s="212" t="s">
        <v>49</v>
      </c>
      <c r="C28" s="224" t="s">
        <v>3069</v>
      </c>
      <c r="D28" s="490" t="s">
        <v>5239</v>
      </c>
      <c r="E28" s="490" t="s">
        <v>5228</v>
      </c>
      <c r="F28" s="458" t="s">
        <v>955</v>
      </c>
      <c r="G28" s="458" t="s">
        <v>2495</v>
      </c>
      <c r="H28" s="476" t="s">
        <v>2781</v>
      </c>
      <c r="I28" s="454" t="s">
        <v>1172</v>
      </c>
      <c r="J28" s="491" t="s">
        <v>7</v>
      </c>
      <c r="K28" s="737" t="s">
        <v>139</v>
      </c>
      <c r="L28" s="738"/>
      <c r="M28" s="231">
        <v>27485</v>
      </c>
      <c r="N28" s="471">
        <v>60</v>
      </c>
      <c r="O28" s="471"/>
      <c r="P28" s="469"/>
      <c r="AC28" s="769"/>
      <c r="AD28" s="769"/>
    </row>
    <row r="29" spans="1:30" x14ac:dyDescent="0.15">
      <c r="A29" s="212" t="s">
        <v>49</v>
      </c>
      <c r="C29" s="224" t="s">
        <v>3069</v>
      </c>
      <c r="D29" s="490" t="s">
        <v>5239</v>
      </c>
      <c r="E29" s="490" t="s">
        <v>5228</v>
      </c>
      <c r="F29" s="458" t="s">
        <v>956</v>
      </c>
      <c r="G29" s="458" t="s">
        <v>2496</v>
      </c>
      <c r="H29" s="476" t="s">
        <v>2782</v>
      </c>
      <c r="I29" s="454" t="s">
        <v>957</v>
      </c>
      <c r="J29" s="491" t="s">
        <v>7</v>
      </c>
      <c r="K29" s="737" t="s">
        <v>129</v>
      </c>
      <c r="L29" s="738"/>
      <c r="M29" s="231">
        <v>27485</v>
      </c>
      <c r="N29" s="471">
        <v>60</v>
      </c>
      <c r="O29" s="471"/>
      <c r="P29" s="469"/>
      <c r="AC29" s="769"/>
      <c r="AD29" s="769"/>
    </row>
    <row r="30" spans="1:30" x14ac:dyDescent="0.15">
      <c r="A30" s="212" t="s">
        <v>49</v>
      </c>
      <c r="C30" s="224" t="s">
        <v>3069</v>
      </c>
      <c r="D30" s="490" t="s">
        <v>5239</v>
      </c>
      <c r="E30" s="490" t="s">
        <v>5228</v>
      </c>
      <c r="F30" s="458" t="s">
        <v>958</v>
      </c>
      <c r="G30" s="458" t="s">
        <v>2497</v>
      </c>
      <c r="H30" s="476" t="s">
        <v>2783</v>
      </c>
      <c r="I30" s="454" t="s">
        <v>1172</v>
      </c>
      <c r="J30" s="491" t="s">
        <v>7</v>
      </c>
      <c r="K30" s="737" t="s">
        <v>134</v>
      </c>
      <c r="L30" s="738"/>
      <c r="M30" s="231">
        <v>27485</v>
      </c>
      <c r="N30" s="471">
        <v>80</v>
      </c>
      <c r="O30" s="471"/>
      <c r="P30" s="469"/>
      <c r="AC30" s="769"/>
      <c r="AD30" s="769"/>
    </row>
    <row r="31" spans="1:30" x14ac:dyDescent="0.15">
      <c r="A31" s="212" t="s">
        <v>49</v>
      </c>
      <c r="C31" s="224" t="s">
        <v>3069</v>
      </c>
      <c r="D31" s="490" t="s">
        <v>5239</v>
      </c>
      <c r="E31" s="490" t="s">
        <v>5228</v>
      </c>
      <c r="F31" s="458" t="s">
        <v>960</v>
      </c>
      <c r="G31" s="458" t="s">
        <v>2499</v>
      </c>
      <c r="H31" s="476" t="s">
        <v>2785</v>
      </c>
      <c r="I31" s="454" t="s">
        <v>157</v>
      </c>
      <c r="J31" s="491" t="s">
        <v>7</v>
      </c>
      <c r="K31" s="737" t="s">
        <v>156</v>
      </c>
      <c r="L31" s="738"/>
      <c r="M31" s="231">
        <v>27851</v>
      </c>
      <c r="N31" s="471">
        <v>50</v>
      </c>
      <c r="O31" s="471"/>
      <c r="P31" s="469"/>
      <c r="AC31" s="769"/>
      <c r="AD31" s="769"/>
    </row>
    <row r="32" spans="1:30" x14ac:dyDescent="0.15">
      <c r="A32" s="212" t="s">
        <v>49</v>
      </c>
      <c r="C32" s="224" t="s">
        <v>3069</v>
      </c>
      <c r="D32" s="490" t="s">
        <v>5239</v>
      </c>
      <c r="E32" s="490" t="s">
        <v>5228</v>
      </c>
      <c r="F32" s="458" t="s">
        <v>962</v>
      </c>
      <c r="G32" s="458" t="s">
        <v>2500</v>
      </c>
      <c r="H32" s="476" t="s">
        <v>2786</v>
      </c>
      <c r="I32" s="454" t="s">
        <v>114</v>
      </c>
      <c r="J32" s="491" t="s">
        <v>7</v>
      </c>
      <c r="K32" s="737" t="s">
        <v>367</v>
      </c>
      <c r="L32" s="738"/>
      <c r="M32" s="231">
        <v>27851</v>
      </c>
      <c r="N32" s="471">
        <v>50</v>
      </c>
      <c r="O32" s="471"/>
      <c r="P32" s="472"/>
      <c r="AC32" s="769"/>
      <c r="AD32" s="769"/>
    </row>
    <row r="33" spans="1:30" x14ac:dyDescent="0.15">
      <c r="A33" s="212" t="s">
        <v>49</v>
      </c>
      <c r="C33" s="224" t="s">
        <v>3069</v>
      </c>
      <c r="D33" s="490" t="s">
        <v>5239</v>
      </c>
      <c r="E33" s="490" t="s">
        <v>5228</v>
      </c>
      <c r="F33" s="458" t="s">
        <v>963</v>
      </c>
      <c r="G33" s="458" t="s">
        <v>2501</v>
      </c>
      <c r="H33" s="476" t="s">
        <v>2787</v>
      </c>
      <c r="I33" s="454" t="s">
        <v>163</v>
      </c>
      <c r="J33" s="491" t="s">
        <v>7</v>
      </c>
      <c r="K33" s="737" t="s">
        <v>8001</v>
      </c>
      <c r="L33" s="738"/>
      <c r="M33" s="231">
        <v>27851</v>
      </c>
      <c r="N33" s="471">
        <v>50</v>
      </c>
      <c r="O33" s="471"/>
      <c r="P33" s="469"/>
      <c r="AC33" s="769"/>
      <c r="AD33" s="769"/>
    </row>
    <row r="34" spans="1:30" x14ac:dyDescent="0.15">
      <c r="A34" s="212" t="s">
        <v>49</v>
      </c>
      <c r="C34" s="224" t="s">
        <v>3069</v>
      </c>
      <c r="D34" s="490" t="s">
        <v>5239</v>
      </c>
      <c r="E34" s="490" t="s">
        <v>5228</v>
      </c>
      <c r="F34" s="458" t="s">
        <v>5921</v>
      </c>
      <c r="G34" s="458" t="s">
        <v>6651</v>
      </c>
      <c r="H34" s="476" t="s">
        <v>2788</v>
      </c>
      <c r="I34" s="454" t="s">
        <v>130</v>
      </c>
      <c r="J34" s="491" t="s">
        <v>7</v>
      </c>
      <c r="K34" s="737" t="s">
        <v>7308</v>
      </c>
      <c r="L34" s="738"/>
      <c r="M34" s="231">
        <v>28216</v>
      </c>
      <c r="N34" s="471">
        <v>60</v>
      </c>
      <c r="O34" s="471"/>
      <c r="P34" s="469"/>
      <c r="AC34" s="769"/>
      <c r="AD34" s="769"/>
    </row>
    <row r="35" spans="1:30" x14ac:dyDescent="0.15">
      <c r="A35" s="212" t="s">
        <v>49</v>
      </c>
      <c r="C35" s="224" t="s">
        <v>3069</v>
      </c>
      <c r="D35" s="490" t="s">
        <v>5239</v>
      </c>
      <c r="E35" s="490" t="s">
        <v>5228</v>
      </c>
      <c r="F35" s="458" t="s">
        <v>6652</v>
      </c>
      <c r="G35" s="458" t="s">
        <v>2502</v>
      </c>
      <c r="H35" s="476" t="s">
        <v>2789</v>
      </c>
      <c r="I35" s="454" t="s">
        <v>161</v>
      </c>
      <c r="J35" s="491" t="s">
        <v>7</v>
      </c>
      <c r="K35" s="737" t="s">
        <v>160</v>
      </c>
      <c r="L35" s="738"/>
      <c r="M35" s="231">
        <v>28216</v>
      </c>
      <c r="N35" s="471">
        <v>70</v>
      </c>
      <c r="O35" s="471"/>
      <c r="P35" s="469"/>
      <c r="AC35" s="769"/>
      <c r="AD35" s="769"/>
    </row>
    <row r="36" spans="1:30" x14ac:dyDescent="0.15">
      <c r="A36" s="212" t="s">
        <v>49</v>
      </c>
      <c r="C36" s="224" t="s">
        <v>3069</v>
      </c>
      <c r="D36" s="490" t="s">
        <v>5239</v>
      </c>
      <c r="E36" s="490" t="s">
        <v>5228</v>
      </c>
      <c r="F36" s="458" t="s">
        <v>964</v>
      </c>
      <c r="G36" s="458" t="s">
        <v>2503</v>
      </c>
      <c r="H36" s="476" t="s">
        <v>2790</v>
      </c>
      <c r="I36" s="454" t="s">
        <v>163</v>
      </c>
      <c r="J36" s="491" t="s">
        <v>7</v>
      </c>
      <c r="K36" s="737" t="s">
        <v>162</v>
      </c>
      <c r="L36" s="738"/>
      <c r="M36" s="231">
        <v>28216</v>
      </c>
      <c r="N36" s="471">
        <v>70</v>
      </c>
      <c r="O36" s="471"/>
      <c r="P36" s="469"/>
      <c r="AC36" s="769"/>
      <c r="AD36" s="769"/>
    </row>
    <row r="37" spans="1:30" x14ac:dyDescent="0.15">
      <c r="A37" s="212" t="s">
        <v>49</v>
      </c>
      <c r="C37" s="224" t="s">
        <v>3069</v>
      </c>
      <c r="D37" s="490" t="s">
        <v>5239</v>
      </c>
      <c r="E37" s="490" t="s">
        <v>5228</v>
      </c>
      <c r="F37" s="458" t="s">
        <v>966</v>
      </c>
      <c r="G37" s="458" t="s">
        <v>2504</v>
      </c>
      <c r="H37" s="476" t="s">
        <v>2792</v>
      </c>
      <c r="I37" s="454" t="s">
        <v>165</v>
      </c>
      <c r="J37" s="491" t="s">
        <v>7</v>
      </c>
      <c r="K37" s="737" t="s">
        <v>164</v>
      </c>
      <c r="L37" s="738"/>
      <c r="M37" s="231">
        <v>28581</v>
      </c>
      <c r="N37" s="471">
        <v>75</v>
      </c>
      <c r="O37" s="471"/>
      <c r="P37" s="469"/>
      <c r="AC37" s="769"/>
      <c r="AD37" s="769"/>
    </row>
    <row r="38" spans="1:30" x14ac:dyDescent="0.15">
      <c r="A38" s="212" t="s">
        <v>49</v>
      </c>
      <c r="C38" s="224" t="s">
        <v>7154</v>
      </c>
      <c r="D38" s="490" t="s">
        <v>6233</v>
      </c>
      <c r="E38" s="490" t="s">
        <v>49</v>
      </c>
      <c r="F38" s="458" t="s">
        <v>967</v>
      </c>
      <c r="G38" s="458" t="s">
        <v>2505</v>
      </c>
      <c r="H38" s="476" t="s">
        <v>2793</v>
      </c>
      <c r="I38" s="454" t="s">
        <v>168</v>
      </c>
      <c r="J38" s="491" t="s">
        <v>7</v>
      </c>
      <c r="K38" s="737" t="s">
        <v>4266</v>
      </c>
      <c r="L38" s="738"/>
      <c r="M38" s="231">
        <v>28581</v>
      </c>
      <c r="N38" s="471">
        <v>100</v>
      </c>
      <c r="O38" s="471"/>
      <c r="P38" s="469" t="s">
        <v>7951</v>
      </c>
      <c r="AC38" s="769"/>
      <c r="AD38" s="769"/>
    </row>
    <row r="39" spans="1:30" x14ac:dyDescent="0.15">
      <c r="A39" s="212" t="s">
        <v>49</v>
      </c>
      <c r="C39" s="224" t="s">
        <v>3069</v>
      </c>
      <c r="D39" s="490" t="s">
        <v>5239</v>
      </c>
      <c r="E39" s="490" t="s">
        <v>5228</v>
      </c>
      <c r="F39" s="458" t="s">
        <v>968</v>
      </c>
      <c r="G39" s="458" t="s">
        <v>2506</v>
      </c>
      <c r="H39" s="476" t="s">
        <v>2794</v>
      </c>
      <c r="I39" s="454" t="s">
        <v>116</v>
      </c>
      <c r="J39" s="491" t="s">
        <v>7</v>
      </c>
      <c r="K39" s="737" t="s">
        <v>166</v>
      </c>
      <c r="L39" s="738"/>
      <c r="M39" s="231">
        <v>28581</v>
      </c>
      <c r="N39" s="471">
        <v>60</v>
      </c>
      <c r="O39" s="471"/>
      <c r="P39" s="469"/>
      <c r="AC39" s="769"/>
      <c r="AD39" s="769"/>
    </row>
    <row r="40" spans="1:30" x14ac:dyDescent="0.15">
      <c r="A40" s="212" t="s">
        <v>49</v>
      </c>
      <c r="C40" s="224" t="s">
        <v>3069</v>
      </c>
      <c r="D40" s="490" t="s">
        <v>5239</v>
      </c>
      <c r="E40" s="490" t="s">
        <v>5228</v>
      </c>
      <c r="F40" s="458" t="s">
        <v>969</v>
      </c>
      <c r="G40" s="458" t="s">
        <v>2507</v>
      </c>
      <c r="H40" s="476" t="s">
        <v>2795</v>
      </c>
      <c r="I40" s="454" t="s">
        <v>171</v>
      </c>
      <c r="J40" s="491" t="s">
        <v>7</v>
      </c>
      <c r="K40" s="737" t="s">
        <v>169</v>
      </c>
      <c r="L40" s="738"/>
      <c r="M40" s="231">
        <v>28581</v>
      </c>
      <c r="N40" s="471">
        <v>40</v>
      </c>
      <c r="O40" s="471"/>
      <c r="P40" s="469"/>
      <c r="AC40" s="769"/>
      <c r="AD40" s="769"/>
    </row>
    <row r="41" spans="1:30" x14ac:dyDescent="0.15">
      <c r="A41" s="212" t="s">
        <v>49</v>
      </c>
      <c r="C41" s="224" t="s">
        <v>3069</v>
      </c>
      <c r="D41" s="490" t="s">
        <v>5239</v>
      </c>
      <c r="E41" s="490" t="s">
        <v>5228</v>
      </c>
      <c r="F41" s="458" t="s">
        <v>970</v>
      </c>
      <c r="G41" s="458" t="s">
        <v>2508</v>
      </c>
      <c r="H41" s="476" t="s">
        <v>2796</v>
      </c>
      <c r="I41" s="454" t="s">
        <v>173</v>
      </c>
      <c r="J41" s="491" t="s">
        <v>7</v>
      </c>
      <c r="K41" s="737" t="s">
        <v>172</v>
      </c>
      <c r="L41" s="738"/>
      <c r="M41" s="231">
        <v>28581</v>
      </c>
      <c r="N41" s="471">
        <v>20</v>
      </c>
      <c r="O41" s="471"/>
      <c r="P41" s="469"/>
      <c r="AC41" s="769"/>
      <c r="AD41" s="769"/>
    </row>
    <row r="42" spans="1:30" x14ac:dyDescent="0.15">
      <c r="A42" s="212" t="s">
        <v>49</v>
      </c>
      <c r="C42" s="224" t="s">
        <v>3069</v>
      </c>
      <c r="D42" s="490" t="s">
        <v>5239</v>
      </c>
      <c r="E42" s="490" t="s">
        <v>5228</v>
      </c>
      <c r="F42" s="458" t="s">
        <v>6653</v>
      </c>
      <c r="G42" s="458" t="s">
        <v>2509</v>
      </c>
      <c r="H42" s="476" t="s">
        <v>2797</v>
      </c>
      <c r="I42" s="454" t="s">
        <v>1973</v>
      </c>
      <c r="J42" s="491" t="s">
        <v>7</v>
      </c>
      <c r="K42" s="737" t="s">
        <v>4267</v>
      </c>
      <c r="L42" s="738"/>
      <c r="M42" s="231">
        <v>28946</v>
      </c>
      <c r="N42" s="471">
        <v>50</v>
      </c>
      <c r="O42" s="471"/>
      <c r="P42" s="469"/>
      <c r="AC42" s="769"/>
      <c r="AD42" s="769"/>
    </row>
    <row r="43" spans="1:30" x14ac:dyDescent="0.15">
      <c r="A43" s="212" t="s">
        <v>49</v>
      </c>
      <c r="C43" s="224" t="s">
        <v>7154</v>
      </c>
      <c r="D43" s="490" t="s">
        <v>6233</v>
      </c>
      <c r="E43" s="490" t="s">
        <v>49</v>
      </c>
      <c r="F43" s="458" t="s">
        <v>971</v>
      </c>
      <c r="G43" s="458" t="s">
        <v>2510</v>
      </c>
      <c r="H43" s="476" t="s">
        <v>2798</v>
      </c>
      <c r="I43" s="454" t="s">
        <v>6654</v>
      </c>
      <c r="J43" s="491" t="s">
        <v>7</v>
      </c>
      <c r="K43" s="737" t="s">
        <v>174</v>
      </c>
      <c r="L43" s="738"/>
      <c r="M43" s="231">
        <v>28946</v>
      </c>
      <c r="N43" s="471">
        <v>66</v>
      </c>
      <c r="O43" s="471"/>
      <c r="P43" s="469"/>
      <c r="AC43" s="769"/>
      <c r="AD43" s="769"/>
    </row>
    <row r="44" spans="1:30" x14ac:dyDescent="0.15">
      <c r="A44" s="212" t="s">
        <v>49</v>
      </c>
      <c r="C44" s="224" t="s">
        <v>3069</v>
      </c>
      <c r="D44" s="490" t="s">
        <v>5239</v>
      </c>
      <c r="E44" s="490" t="s">
        <v>5228</v>
      </c>
      <c r="F44" s="458" t="s">
        <v>972</v>
      </c>
      <c r="G44" s="458" t="s">
        <v>2511</v>
      </c>
      <c r="H44" s="476" t="s">
        <v>2799</v>
      </c>
      <c r="I44" s="454" t="s">
        <v>180</v>
      </c>
      <c r="J44" s="491" t="s">
        <v>7</v>
      </c>
      <c r="K44" s="737" t="s">
        <v>179</v>
      </c>
      <c r="L44" s="738"/>
      <c r="M44" s="231">
        <v>29312</v>
      </c>
      <c r="N44" s="471">
        <v>40</v>
      </c>
      <c r="O44" s="471"/>
      <c r="P44" s="469"/>
      <c r="AC44" s="769"/>
      <c r="AD44" s="769"/>
    </row>
    <row r="45" spans="1:30" x14ac:dyDescent="0.15">
      <c r="A45" s="212" t="s">
        <v>49</v>
      </c>
      <c r="C45" s="224" t="s">
        <v>3069</v>
      </c>
      <c r="D45" s="490" t="s">
        <v>5239</v>
      </c>
      <c r="E45" s="490" t="s">
        <v>5228</v>
      </c>
      <c r="F45" s="458" t="s">
        <v>973</v>
      </c>
      <c r="G45" s="458" t="s">
        <v>2512</v>
      </c>
      <c r="H45" s="476" t="s">
        <v>2800</v>
      </c>
      <c r="I45" s="454" t="s">
        <v>974</v>
      </c>
      <c r="J45" s="491" t="s">
        <v>7</v>
      </c>
      <c r="K45" s="737" t="s">
        <v>7290</v>
      </c>
      <c r="L45" s="738"/>
      <c r="M45" s="231">
        <v>29312</v>
      </c>
      <c r="N45" s="471">
        <v>75</v>
      </c>
      <c r="O45" s="471"/>
      <c r="P45" s="469"/>
      <c r="AC45" s="769"/>
      <c r="AD45" s="769"/>
    </row>
    <row r="46" spans="1:30" x14ac:dyDescent="0.15">
      <c r="A46" s="212" t="s">
        <v>49</v>
      </c>
      <c r="C46" s="224" t="s">
        <v>3069</v>
      </c>
      <c r="D46" s="490" t="s">
        <v>5239</v>
      </c>
      <c r="E46" s="490" t="s">
        <v>5228</v>
      </c>
      <c r="F46" s="458" t="s">
        <v>975</v>
      </c>
      <c r="G46" s="458" t="s">
        <v>2513</v>
      </c>
      <c r="H46" s="476" t="s">
        <v>2801</v>
      </c>
      <c r="I46" s="454" t="s">
        <v>114</v>
      </c>
      <c r="J46" s="491" t="s">
        <v>7</v>
      </c>
      <c r="K46" s="737" t="s">
        <v>4268</v>
      </c>
      <c r="L46" s="738"/>
      <c r="M46" s="231">
        <v>29312</v>
      </c>
      <c r="N46" s="471">
        <v>60</v>
      </c>
      <c r="O46" s="471"/>
      <c r="P46" s="469"/>
      <c r="AC46" s="769"/>
      <c r="AD46" s="769"/>
    </row>
    <row r="47" spans="1:30" x14ac:dyDescent="0.15">
      <c r="A47" s="212" t="s">
        <v>49</v>
      </c>
      <c r="C47" s="224" t="s">
        <v>3069</v>
      </c>
      <c r="D47" s="490" t="s">
        <v>5239</v>
      </c>
      <c r="E47" s="490" t="s">
        <v>5228</v>
      </c>
      <c r="F47" s="458" t="s">
        <v>976</v>
      </c>
      <c r="G47" s="458" t="s">
        <v>2514</v>
      </c>
      <c r="H47" s="476" t="s">
        <v>2802</v>
      </c>
      <c r="I47" s="454" t="s">
        <v>178</v>
      </c>
      <c r="J47" s="491" t="s">
        <v>7</v>
      </c>
      <c r="K47" s="737" t="s">
        <v>177</v>
      </c>
      <c r="L47" s="738"/>
      <c r="M47" s="231">
        <v>29312</v>
      </c>
      <c r="N47" s="471">
        <v>60</v>
      </c>
      <c r="O47" s="471"/>
      <c r="P47" s="469"/>
      <c r="AC47" s="769"/>
      <c r="AD47" s="769"/>
    </row>
    <row r="48" spans="1:30" x14ac:dyDescent="0.15">
      <c r="A48" s="212" t="s">
        <v>49</v>
      </c>
      <c r="C48" s="224" t="s">
        <v>3069</v>
      </c>
      <c r="D48" s="490" t="s">
        <v>5239</v>
      </c>
      <c r="E48" s="490" t="s">
        <v>5228</v>
      </c>
      <c r="F48" s="458" t="s">
        <v>977</v>
      </c>
      <c r="G48" s="458" t="s">
        <v>2516</v>
      </c>
      <c r="H48" s="476" t="s">
        <v>2804</v>
      </c>
      <c r="I48" s="454" t="s">
        <v>178</v>
      </c>
      <c r="J48" s="491" t="s">
        <v>7</v>
      </c>
      <c r="K48" s="737" t="s">
        <v>187</v>
      </c>
      <c r="L48" s="738"/>
      <c r="M48" s="231">
        <v>29677</v>
      </c>
      <c r="N48" s="471">
        <v>60</v>
      </c>
      <c r="O48" s="471"/>
      <c r="P48" s="469"/>
      <c r="AC48" s="769"/>
      <c r="AD48" s="769"/>
    </row>
    <row r="49" spans="1:30" x14ac:dyDescent="0.15">
      <c r="A49" s="212" t="s">
        <v>49</v>
      </c>
      <c r="C49" s="224" t="s">
        <v>7154</v>
      </c>
      <c r="D49" s="490" t="s">
        <v>6233</v>
      </c>
      <c r="E49" s="490" t="s">
        <v>49</v>
      </c>
      <c r="F49" s="458" t="s">
        <v>7155</v>
      </c>
      <c r="G49" s="458" t="s">
        <v>2517</v>
      </c>
      <c r="H49" s="476" t="s">
        <v>2805</v>
      </c>
      <c r="I49" s="454" t="s">
        <v>186</v>
      </c>
      <c r="J49" s="491" t="s">
        <v>7</v>
      </c>
      <c r="K49" s="737" t="s">
        <v>184</v>
      </c>
      <c r="L49" s="738"/>
      <c r="M49" s="231">
        <v>29677</v>
      </c>
      <c r="N49" s="471">
        <v>80</v>
      </c>
      <c r="O49" s="471"/>
      <c r="P49" s="469"/>
      <c r="AC49" s="769"/>
      <c r="AD49" s="769"/>
    </row>
    <row r="50" spans="1:30" x14ac:dyDescent="0.15">
      <c r="A50" s="212" t="s">
        <v>49</v>
      </c>
      <c r="C50" s="224" t="s">
        <v>7154</v>
      </c>
      <c r="D50" s="490" t="s">
        <v>6233</v>
      </c>
      <c r="E50" s="490" t="s">
        <v>49</v>
      </c>
      <c r="F50" s="458" t="s">
        <v>978</v>
      </c>
      <c r="G50" s="458" t="s">
        <v>2518</v>
      </c>
      <c r="H50" s="476" t="s">
        <v>2806</v>
      </c>
      <c r="I50" s="454" t="s">
        <v>1819</v>
      </c>
      <c r="J50" s="491" t="s">
        <v>7</v>
      </c>
      <c r="K50" s="737" t="s">
        <v>219</v>
      </c>
      <c r="L50" s="738"/>
      <c r="M50" s="231">
        <v>31138</v>
      </c>
      <c r="N50" s="471">
        <v>92</v>
      </c>
      <c r="O50" s="471"/>
      <c r="P50" s="469" t="s">
        <v>7951</v>
      </c>
      <c r="AC50" s="769"/>
      <c r="AD50" s="769"/>
    </row>
    <row r="51" spans="1:30" x14ac:dyDescent="0.15">
      <c r="A51" s="212" t="s">
        <v>49</v>
      </c>
      <c r="C51" s="224" t="s">
        <v>3069</v>
      </c>
      <c r="D51" s="490" t="s">
        <v>5239</v>
      </c>
      <c r="E51" s="490" t="s">
        <v>5228</v>
      </c>
      <c r="F51" s="458" t="s">
        <v>3043</v>
      </c>
      <c r="G51" s="458" t="s">
        <v>2519</v>
      </c>
      <c r="H51" s="476" t="s">
        <v>2808</v>
      </c>
      <c r="I51" s="454" t="s">
        <v>116</v>
      </c>
      <c r="J51" s="491" t="s">
        <v>7</v>
      </c>
      <c r="K51" s="737" t="s">
        <v>8002</v>
      </c>
      <c r="L51" s="738"/>
      <c r="M51" s="231">
        <v>26024</v>
      </c>
      <c r="N51" s="471">
        <v>60</v>
      </c>
      <c r="O51" s="471"/>
      <c r="P51" s="472"/>
      <c r="AC51" s="769"/>
      <c r="AD51" s="769"/>
    </row>
    <row r="52" spans="1:30" x14ac:dyDescent="0.15">
      <c r="A52" s="212" t="s">
        <v>49</v>
      </c>
      <c r="C52" s="224" t="s">
        <v>3069</v>
      </c>
      <c r="D52" s="490" t="s">
        <v>5239</v>
      </c>
      <c r="E52" s="490" t="s">
        <v>5228</v>
      </c>
      <c r="F52" s="458" t="s">
        <v>979</v>
      </c>
      <c r="G52" s="458" t="s">
        <v>2520</v>
      </c>
      <c r="H52" s="476" t="s">
        <v>2809</v>
      </c>
      <c r="I52" s="454" t="s">
        <v>6655</v>
      </c>
      <c r="J52" s="491" t="s">
        <v>7</v>
      </c>
      <c r="K52" s="737" t="s">
        <v>203</v>
      </c>
      <c r="L52" s="738"/>
      <c r="M52" s="231">
        <v>20929</v>
      </c>
      <c r="N52" s="471">
        <v>60</v>
      </c>
      <c r="O52" s="471"/>
      <c r="P52" s="472"/>
      <c r="AC52" s="769"/>
      <c r="AD52" s="769"/>
    </row>
    <row r="53" spans="1:30" x14ac:dyDescent="0.15">
      <c r="A53" s="212" t="s">
        <v>49</v>
      </c>
      <c r="C53" s="224" t="s">
        <v>3069</v>
      </c>
      <c r="D53" s="490" t="s">
        <v>5239</v>
      </c>
      <c r="E53" s="490" t="s">
        <v>5228</v>
      </c>
      <c r="F53" s="458" t="s">
        <v>3044</v>
      </c>
      <c r="G53" s="458" t="s">
        <v>2521</v>
      </c>
      <c r="H53" s="476" t="s">
        <v>2810</v>
      </c>
      <c r="I53" s="454" t="s">
        <v>178</v>
      </c>
      <c r="J53" s="491" t="s">
        <v>7</v>
      </c>
      <c r="K53" s="737" t="s">
        <v>213</v>
      </c>
      <c r="L53" s="738"/>
      <c r="M53" s="231">
        <v>25659</v>
      </c>
      <c r="N53" s="471">
        <v>60</v>
      </c>
      <c r="O53" s="471"/>
      <c r="P53" s="472"/>
      <c r="AC53" s="769"/>
      <c r="AD53" s="769"/>
    </row>
    <row r="54" spans="1:30" x14ac:dyDescent="0.15">
      <c r="A54" s="212" t="s">
        <v>49</v>
      </c>
      <c r="C54" s="224" t="s">
        <v>3069</v>
      </c>
      <c r="D54" s="490" t="s">
        <v>5239</v>
      </c>
      <c r="E54" s="490" t="s">
        <v>5228</v>
      </c>
      <c r="F54" s="458" t="s">
        <v>986</v>
      </c>
      <c r="G54" s="458" t="s">
        <v>2530</v>
      </c>
      <c r="H54" s="476" t="s">
        <v>2811</v>
      </c>
      <c r="I54" s="454" t="s">
        <v>60</v>
      </c>
      <c r="J54" s="491" t="s">
        <v>27</v>
      </c>
      <c r="K54" s="737" t="s">
        <v>113</v>
      </c>
      <c r="L54" s="738"/>
      <c r="M54" s="231">
        <v>38443</v>
      </c>
      <c r="N54" s="471">
        <v>40</v>
      </c>
      <c r="O54" s="471"/>
      <c r="P54" s="472"/>
      <c r="AC54" s="769"/>
      <c r="AD54" s="769"/>
    </row>
    <row r="55" spans="1:30" s="239" customFormat="1" x14ac:dyDescent="0.15">
      <c r="A55" s="212" t="s">
        <v>49</v>
      </c>
      <c r="B55" s="213"/>
      <c r="C55" s="224" t="s">
        <v>3069</v>
      </c>
      <c r="D55" s="490" t="s">
        <v>5239</v>
      </c>
      <c r="E55" s="490" t="s">
        <v>5228</v>
      </c>
      <c r="F55" s="234" t="s">
        <v>988</v>
      </c>
      <c r="G55" s="458" t="s">
        <v>2531</v>
      </c>
      <c r="H55" s="476" t="s">
        <v>2812</v>
      </c>
      <c r="I55" s="235" t="s">
        <v>1219</v>
      </c>
      <c r="J55" s="236" t="s">
        <v>27</v>
      </c>
      <c r="K55" s="737" t="s">
        <v>164</v>
      </c>
      <c r="L55" s="738"/>
      <c r="M55" s="237">
        <v>38443</v>
      </c>
      <c r="N55" s="238">
        <v>130</v>
      </c>
      <c r="O55" s="238"/>
      <c r="P55" s="574"/>
      <c r="Q55" s="444"/>
      <c r="R55" s="444"/>
      <c r="S55" s="444"/>
      <c r="T55" s="444"/>
      <c r="U55" s="444"/>
      <c r="V55" s="444"/>
      <c r="W55" s="444"/>
      <c r="X55" s="444"/>
      <c r="Y55" s="444"/>
      <c r="Z55" s="438"/>
      <c r="AC55" s="769"/>
      <c r="AD55" s="769"/>
    </row>
    <row r="56" spans="1:30" x14ac:dyDescent="0.15">
      <c r="A56" s="212" t="s">
        <v>4915</v>
      </c>
      <c r="C56" s="224" t="s">
        <v>3069</v>
      </c>
      <c r="D56" s="490" t="s">
        <v>5252</v>
      </c>
      <c r="E56" s="490" t="s">
        <v>1948</v>
      </c>
      <c r="F56" s="458" t="s">
        <v>989</v>
      </c>
      <c r="G56" s="458" t="s">
        <v>6656</v>
      </c>
      <c r="H56" s="476" t="s">
        <v>2813</v>
      </c>
      <c r="I56" s="454" t="s">
        <v>990</v>
      </c>
      <c r="J56" s="491" t="s">
        <v>27</v>
      </c>
      <c r="K56" s="737" t="s">
        <v>4270</v>
      </c>
      <c r="L56" s="738"/>
      <c r="M56" s="231">
        <v>38808</v>
      </c>
      <c r="N56" s="471">
        <v>60</v>
      </c>
      <c r="O56" s="471"/>
      <c r="P56" s="472"/>
      <c r="R56" s="456"/>
      <c r="AC56" s="769"/>
      <c r="AD56" s="769"/>
    </row>
    <row r="57" spans="1:30" x14ac:dyDescent="0.15">
      <c r="A57" s="212" t="s">
        <v>4915</v>
      </c>
      <c r="C57" s="224" t="s">
        <v>3069</v>
      </c>
      <c r="D57" s="490" t="s">
        <v>5252</v>
      </c>
      <c r="E57" s="490" t="s">
        <v>1948</v>
      </c>
      <c r="F57" s="458" t="s">
        <v>994</v>
      </c>
      <c r="G57" s="458" t="s">
        <v>2536</v>
      </c>
      <c r="H57" s="476" t="s">
        <v>2818</v>
      </c>
      <c r="I57" s="454" t="s">
        <v>995</v>
      </c>
      <c r="J57" s="491" t="s">
        <v>7</v>
      </c>
      <c r="K57" s="737" t="s">
        <v>249</v>
      </c>
      <c r="L57" s="738"/>
      <c r="M57" s="231">
        <v>23132</v>
      </c>
      <c r="N57" s="471">
        <v>90</v>
      </c>
      <c r="O57" s="471"/>
      <c r="P57" s="469"/>
      <c r="AC57" s="769"/>
      <c r="AD57" s="769"/>
    </row>
    <row r="58" spans="1:30" x14ac:dyDescent="0.15">
      <c r="A58" s="212" t="s">
        <v>4915</v>
      </c>
      <c r="C58" s="224" t="s">
        <v>3069</v>
      </c>
      <c r="D58" s="490" t="s">
        <v>5252</v>
      </c>
      <c r="E58" s="490" t="s">
        <v>1948</v>
      </c>
      <c r="F58" s="458" t="s">
        <v>996</v>
      </c>
      <c r="G58" s="458" t="s">
        <v>2537</v>
      </c>
      <c r="H58" s="476" t="s">
        <v>2819</v>
      </c>
      <c r="I58" s="454" t="s">
        <v>268</v>
      </c>
      <c r="J58" s="491" t="s">
        <v>7</v>
      </c>
      <c r="K58" s="737" t="s">
        <v>267</v>
      </c>
      <c r="L58" s="738"/>
      <c r="M58" s="231">
        <v>23163</v>
      </c>
      <c r="N58" s="471">
        <v>40</v>
      </c>
      <c r="O58" s="471"/>
      <c r="P58" s="469"/>
      <c r="AC58" s="769"/>
      <c r="AD58" s="769"/>
    </row>
    <row r="59" spans="1:30" x14ac:dyDescent="0.15">
      <c r="A59" s="212" t="s">
        <v>4915</v>
      </c>
      <c r="C59" s="224" t="s">
        <v>3069</v>
      </c>
      <c r="D59" s="490" t="s">
        <v>5252</v>
      </c>
      <c r="E59" s="490" t="s">
        <v>1948</v>
      </c>
      <c r="F59" s="458" t="s">
        <v>6658</v>
      </c>
      <c r="G59" s="458" t="s">
        <v>2538</v>
      </c>
      <c r="H59" s="476" t="s">
        <v>2820</v>
      </c>
      <c r="I59" s="454" t="s">
        <v>241</v>
      </c>
      <c r="J59" s="491" t="s">
        <v>7</v>
      </c>
      <c r="K59" s="737" t="s">
        <v>4270</v>
      </c>
      <c r="L59" s="738"/>
      <c r="M59" s="231">
        <v>23833</v>
      </c>
      <c r="N59" s="471">
        <v>110</v>
      </c>
      <c r="O59" s="471"/>
      <c r="P59" s="469"/>
      <c r="AC59" s="769"/>
      <c r="AD59" s="769"/>
    </row>
    <row r="60" spans="1:30" x14ac:dyDescent="0.15">
      <c r="A60" s="212" t="s">
        <v>4915</v>
      </c>
      <c r="C60" s="224" t="s">
        <v>3069</v>
      </c>
      <c r="D60" s="490" t="s">
        <v>5252</v>
      </c>
      <c r="E60" s="490" t="s">
        <v>1948</v>
      </c>
      <c r="F60" s="458" t="s">
        <v>3046</v>
      </c>
      <c r="G60" s="458" t="s">
        <v>2542</v>
      </c>
      <c r="H60" s="476" t="s">
        <v>2824</v>
      </c>
      <c r="I60" s="454" t="s">
        <v>258</v>
      </c>
      <c r="J60" s="491" t="s">
        <v>7</v>
      </c>
      <c r="K60" s="737" t="s">
        <v>256</v>
      </c>
      <c r="L60" s="738"/>
      <c r="M60" s="231">
        <v>24929</v>
      </c>
      <c r="N60" s="471">
        <v>60</v>
      </c>
      <c r="O60" s="471"/>
      <c r="P60" s="469"/>
      <c r="AC60" s="769"/>
      <c r="AD60" s="769"/>
    </row>
    <row r="61" spans="1:30" x14ac:dyDescent="0.15">
      <c r="A61" s="212" t="s">
        <v>4915</v>
      </c>
      <c r="C61" s="224" t="s">
        <v>3069</v>
      </c>
      <c r="D61" s="490" t="s">
        <v>5252</v>
      </c>
      <c r="E61" s="490" t="s">
        <v>1948</v>
      </c>
      <c r="F61" s="458" t="s">
        <v>3047</v>
      </c>
      <c r="G61" s="458" t="s">
        <v>2543</v>
      </c>
      <c r="H61" s="476" t="s">
        <v>2825</v>
      </c>
      <c r="I61" s="454" t="s">
        <v>259</v>
      </c>
      <c r="J61" s="491" t="s">
        <v>7</v>
      </c>
      <c r="K61" s="737" t="s">
        <v>8004</v>
      </c>
      <c r="L61" s="738"/>
      <c r="M61" s="231">
        <v>25508</v>
      </c>
      <c r="N61" s="471">
        <v>50</v>
      </c>
      <c r="O61" s="471"/>
      <c r="P61" s="469"/>
      <c r="AC61" s="769"/>
      <c r="AD61" s="769"/>
    </row>
    <row r="62" spans="1:30" x14ac:dyDescent="0.15">
      <c r="A62" s="212" t="s">
        <v>4915</v>
      </c>
      <c r="C62" s="224" t="s">
        <v>3069</v>
      </c>
      <c r="D62" s="490" t="s">
        <v>5252</v>
      </c>
      <c r="E62" s="490" t="s">
        <v>1948</v>
      </c>
      <c r="F62" s="458" t="s">
        <v>3048</v>
      </c>
      <c r="G62" s="458" t="s">
        <v>2544</v>
      </c>
      <c r="H62" s="476" t="s">
        <v>2826</v>
      </c>
      <c r="I62" s="454" t="s">
        <v>261</v>
      </c>
      <c r="J62" s="491" t="s">
        <v>7</v>
      </c>
      <c r="K62" s="737" t="s">
        <v>260</v>
      </c>
      <c r="L62" s="738"/>
      <c r="M62" s="231">
        <v>25508</v>
      </c>
      <c r="N62" s="471">
        <v>20</v>
      </c>
      <c r="O62" s="471"/>
      <c r="P62" s="469" t="s">
        <v>6638</v>
      </c>
      <c r="AC62" s="769"/>
      <c r="AD62" s="769"/>
    </row>
    <row r="63" spans="1:30" x14ac:dyDescent="0.15">
      <c r="A63" s="212" t="s">
        <v>4915</v>
      </c>
      <c r="C63" s="224" t="s">
        <v>3069</v>
      </c>
      <c r="D63" s="490" t="s">
        <v>5252</v>
      </c>
      <c r="E63" s="490" t="s">
        <v>1948</v>
      </c>
      <c r="F63" s="458" t="s">
        <v>6659</v>
      </c>
      <c r="G63" s="458" t="s">
        <v>2545</v>
      </c>
      <c r="H63" s="476" t="s">
        <v>2827</v>
      </c>
      <c r="I63" s="454" t="s">
        <v>272</v>
      </c>
      <c r="J63" s="491" t="s">
        <v>7</v>
      </c>
      <c r="K63" s="737" t="s">
        <v>271</v>
      </c>
      <c r="L63" s="738"/>
      <c r="M63" s="231">
        <v>25842</v>
      </c>
      <c r="N63" s="471">
        <v>45</v>
      </c>
      <c r="O63" s="471"/>
      <c r="P63" s="469"/>
      <c r="AC63" s="769"/>
      <c r="AD63" s="769"/>
    </row>
    <row r="64" spans="1:30" x14ac:dyDescent="0.15">
      <c r="A64" s="212" t="s">
        <v>4915</v>
      </c>
      <c r="C64" s="224" t="s">
        <v>3069</v>
      </c>
      <c r="D64" s="490" t="s">
        <v>5252</v>
      </c>
      <c r="E64" s="490" t="s">
        <v>1948</v>
      </c>
      <c r="F64" s="458" t="s">
        <v>998</v>
      </c>
      <c r="G64" s="458" t="s">
        <v>2546</v>
      </c>
      <c r="H64" s="476" t="s">
        <v>2828</v>
      </c>
      <c r="I64" s="454" t="s">
        <v>263</v>
      </c>
      <c r="J64" s="491" t="s">
        <v>7</v>
      </c>
      <c r="K64" s="737" t="s">
        <v>262</v>
      </c>
      <c r="L64" s="738"/>
      <c r="M64" s="231">
        <v>25873</v>
      </c>
      <c r="N64" s="471">
        <v>80</v>
      </c>
      <c r="O64" s="471"/>
      <c r="P64" s="469"/>
      <c r="AC64" s="769"/>
      <c r="AD64" s="769"/>
    </row>
    <row r="65" spans="1:30" x14ac:dyDescent="0.15">
      <c r="A65" s="212" t="s">
        <v>4915</v>
      </c>
      <c r="C65" s="224" t="s">
        <v>3069</v>
      </c>
      <c r="D65" s="490" t="s">
        <v>5252</v>
      </c>
      <c r="E65" s="490" t="s">
        <v>1948</v>
      </c>
      <c r="F65" s="458" t="s">
        <v>6660</v>
      </c>
      <c r="G65" s="458" t="s">
        <v>5778</v>
      </c>
      <c r="H65" s="476" t="s">
        <v>2830</v>
      </c>
      <c r="I65" s="454" t="s">
        <v>999</v>
      </c>
      <c r="J65" s="491" t="s">
        <v>7</v>
      </c>
      <c r="K65" s="737" t="s">
        <v>249</v>
      </c>
      <c r="L65" s="738"/>
      <c r="M65" s="231">
        <v>26573</v>
      </c>
      <c r="N65" s="471">
        <v>70</v>
      </c>
      <c r="O65" s="471"/>
      <c r="P65" s="469"/>
      <c r="AC65" s="769"/>
      <c r="AD65" s="769"/>
    </row>
    <row r="66" spans="1:30" x14ac:dyDescent="0.15">
      <c r="A66" s="212" t="s">
        <v>4915</v>
      </c>
      <c r="C66" s="224" t="s">
        <v>3069</v>
      </c>
      <c r="D66" s="490" t="s">
        <v>5252</v>
      </c>
      <c r="E66" s="490" t="s">
        <v>1948</v>
      </c>
      <c r="F66" s="458" t="s">
        <v>1000</v>
      </c>
      <c r="G66" s="458" t="s">
        <v>2548</v>
      </c>
      <c r="H66" s="476" t="s">
        <v>2831</v>
      </c>
      <c r="I66" s="454" t="s">
        <v>325</v>
      </c>
      <c r="J66" s="491" t="s">
        <v>7</v>
      </c>
      <c r="K66" s="737" t="s">
        <v>249</v>
      </c>
      <c r="L66" s="738"/>
      <c r="M66" s="231">
        <v>26573</v>
      </c>
      <c r="N66" s="471">
        <v>40</v>
      </c>
      <c r="O66" s="471"/>
      <c r="P66" s="469"/>
      <c r="AC66" s="769"/>
      <c r="AD66" s="769"/>
    </row>
    <row r="67" spans="1:30" x14ac:dyDescent="0.15">
      <c r="A67" s="212" t="s">
        <v>4915</v>
      </c>
      <c r="C67" s="224" t="s">
        <v>3069</v>
      </c>
      <c r="D67" s="490" t="s">
        <v>5252</v>
      </c>
      <c r="E67" s="490" t="s">
        <v>1948</v>
      </c>
      <c r="F67" s="458" t="s">
        <v>6661</v>
      </c>
      <c r="G67" s="458" t="s">
        <v>2549</v>
      </c>
      <c r="H67" s="476" t="s">
        <v>2832</v>
      </c>
      <c r="I67" s="454" t="s">
        <v>275</v>
      </c>
      <c r="J67" s="491" t="s">
        <v>7</v>
      </c>
      <c r="K67" s="737" t="s">
        <v>273</v>
      </c>
      <c r="L67" s="738"/>
      <c r="M67" s="231">
        <v>26755</v>
      </c>
      <c r="N67" s="471">
        <v>50</v>
      </c>
      <c r="O67" s="471"/>
      <c r="P67" s="469"/>
      <c r="AC67" s="769"/>
      <c r="AD67" s="769"/>
    </row>
    <row r="68" spans="1:30" x14ac:dyDescent="0.15">
      <c r="A68" s="212" t="s">
        <v>4915</v>
      </c>
      <c r="C68" s="224" t="s">
        <v>3069</v>
      </c>
      <c r="D68" s="490" t="s">
        <v>5252</v>
      </c>
      <c r="E68" s="490" t="s">
        <v>1948</v>
      </c>
      <c r="F68" s="458" t="s">
        <v>6640</v>
      </c>
      <c r="G68" s="458" t="s">
        <v>2550</v>
      </c>
      <c r="H68" s="476" t="s">
        <v>2833</v>
      </c>
      <c r="I68" s="454" t="s">
        <v>6662</v>
      </c>
      <c r="J68" s="491" t="s">
        <v>7</v>
      </c>
      <c r="K68" s="737" t="s">
        <v>518</v>
      </c>
      <c r="L68" s="738"/>
      <c r="M68" s="231">
        <v>26816</v>
      </c>
      <c r="N68" s="471">
        <v>90</v>
      </c>
      <c r="O68" s="471"/>
      <c r="P68" s="469" t="s">
        <v>983</v>
      </c>
      <c r="AC68" s="769"/>
      <c r="AD68" s="769"/>
    </row>
    <row r="69" spans="1:30" x14ac:dyDescent="0.15">
      <c r="A69" s="212" t="s">
        <v>4915</v>
      </c>
      <c r="C69" s="224" t="s">
        <v>3069</v>
      </c>
      <c r="D69" s="490" t="s">
        <v>5252</v>
      </c>
      <c r="E69" s="490" t="s">
        <v>1948</v>
      </c>
      <c r="F69" s="458" t="s">
        <v>1001</v>
      </c>
      <c r="G69" s="458" t="s">
        <v>2551</v>
      </c>
      <c r="H69" s="476" t="s">
        <v>2834</v>
      </c>
      <c r="I69" s="454" t="s">
        <v>279</v>
      </c>
      <c r="J69" s="491" t="s">
        <v>7</v>
      </c>
      <c r="K69" s="737" t="s">
        <v>278</v>
      </c>
      <c r="L69" s="738"/>
      <c r="M69" s="231">
        <v>26999</v>
      </c>
      <c r="N69" s="471">
        <v>90</v>
      </c>
      <c r="O69" s="471"/>
      <c r="P69" s="469"/>
      <c r="AC69" s="769"/>
      <c r="AD69" s="769"/>
    </row>
    <row r="70" spans="1:30" x14ac:dyDescent="0.15">
      <c r="A70" s="212" t="s">
        <v>4915</v>
      </c>
      <c r="C70" s="224" t="s">
        <v>3069</v>
      </c>
      <c r="D70" s="490" t="s">
        <v>5252</v>
      </c>
      <c r="E70" s="490" t="s">
        <v>1948</v>
      </c>
      <c r="F70" s="458" t="s">
        <v>6663</v>
      </c>
      <c r="G70" s="458" t="s">
        <v>13</v>
      </c>
      <c r="H70" s="476" t="s">
        <v>2835</v>
      </c>
      <c r="I70" s="454" t="s">
        <v>12</v>
      </c>
      <c r="J70" s="491" t="s">
        <v>7</v>
      </c>
      <c r="K70" s="737" t="s">
        <v>6664</v>
      </c>
      <c r="L70" s="738"/>
      <c r="M70" s="231">
        <v>27120</v>
      </c>
      <c r="N70" s="471">
        <v>30</v>
      </c>
      <c r="O70" s="471"/>
      <c r="P70" s="469"/>
      <c r="AC70" s="769"/>
      <c r="AD70" s="769"/>
    </row>
    <row r="71" spans="1:30" x14ac:dyDescent="0.15">
      <c r="A71" s="212" t="s">
        <v>4915</v>
      </c>
      <c r="C71" s="224" t="s">
        <v>3069</v>
      </c>
      <c r="D71" s="490" t="s">
        <v>5252</v>
      </c>
      <c r="E71" s="490" t="s">
        <v>1948</v>
      </c>
      <c r="F71" s="458" t="s">
        <v>1002</v>
      </c>
      <c r="G71" s="458" t="s">
        <v>6357</v>
      </c>
      <c r="H71" s="476" t="s">
        <v>2836</v>
      </c>
      <c r="I71" s="454" t="s">
        <v>1003</v>
      </c>
      <c r="J71" s="491" t="s">
        <v>7</v>
      </c>
      <c r="K71" s="737" t="s">
        <v>249</v>
      </c>
      <c r="L71" s="738"/>
      <c r="M71" s="231">
        <v>27120</v>
      </c>
      <c r="N71" s="471">
        <v>70</v>
      </c>
      <c r="O71" s="471"/>
      <c r="P71" s="469"/>
      <c r="AC71" s="769"/>
      <c r="AD71" s="769"/>
    </row>
    <row r="72" spans="1:30" x14ac:dyDescent="0.15">
      <c r="A72" s="212" t="s">
        <v>4915</v>
      </c>
      <c r="C72" s="224" t="s">
        <v>3069</v>
      </c>
      <c r="D72" s="490" t="s">
        <v>5252</v>
      </c>
      <c r="E72" s="490" t="s">
        <v>1948</v>
      </c>
      <c r="F72" s="458" t="s">
        <v>1004</v>
      </c>
      <c r="G72" s="458" t="s">
        <v>3616</v>
      </c>
      <c r="H72" s="476" t="s">
        <v>2837</v>
      </c>
      <c r="I72" s="454" t="s">
        <v>282</v>
      </c>
      <c r="J72" s="491" t="s">
        <v>7</v>
      </c>
      <c r="K72" s="737" t="s">
        <v>280</v>
      </c>
      <c r="L72" s="738"/>
      <c r="M72" s="231">
        <v>27485</v>
      </c>
      <c r="N72" s="471">
        <v>60</v>
      </c>
      <c r="O72" s="471"/>
      <c r="P72" s="469"/>
      <c r="AC72" s="769"/>
      <c r="AD72" s="769"/>
    </row>
    <row r="73" spans="1:30" x14ac:dyDescent="0.15">
      <c r="A73" s="212" t="s">
        <v>4915</v>
      </c>
      <c r="C73" s="224" t="s">
        <v>3069</v>
      </c>
      <c r="D73" s="490" t="s">
        <v>5252</v>
      </c>
      <c r="E73" s="490" t="s">
        <v>1948</v>
      </c>
      <c r="F73" s="458" t="s">
        <v>1005</v>
      </c>
      <c r="G73" s="458" t="s">
        <v>2552</v>
      </c>
      <c r="H73" s="476" t="s">
        <v>2838</v>
      </c>
      <c r="I73" s="454" t="s">
        <v>284</v>
      </c>
      <c r="J73" s="491" t="s">
        <v>7</v>
      </c>
      <c r="K73" s="737" t="s">
        <v>283</v>
      </c>
      <c r="L73" s="738"/>
      <c r="M73" s="231">
        <v>27485</v>
      </c>
      <c r="N73" s="471">
        <v>70</v>
      </c>
      <c r="O73" s="471"/>
      <c r="P73" s="469"/>
      <c r="AC73" s="769"/>
      <c r="AD73" s="769"/>
    </row>
    <row r="74" spans="1:30" x14ac:dyDescent="0.15">
      <c r="A74" s="212" t="s">
        <v>4915</v>
      </c>
      <c r="C74" s="224" t="s">
        <v>3069</v>
      </c>
      <c r="D74" s="490" t="s">
        <v>5252</v>
      </c>
      <c r="E74" s="490" t="s">
        <v>1948</v>
      </c>
      <c r="F74" s="458" t="s">
        <v>1006</v>
      </c>
      <c r="G74" s="458" t="s">
        <v>2553</v>
      </c>
      <c r="H74" s="476" t="s">
        <v>2839</v>
      </c>
      <c r="I74" s="454" t="s">
        <v>277</v>
      </c>
      <c r="J74" s="491" t="s">
        <v>7</v>
      </c>
      <c r="K74" s="737" t="s">
        <v>249</v>
      </c>
      <c r="L74" s="738"/>
      <c r="M74" s="231">
        <v>27485</v>
      </c>
      <c r="N74" s="471">
        <v>40</v>
      </c>
      <c r="O74" s="471"/>
      <c r="P74" s="469"/>
      <c r="AC74" s="769"/>
      <c r="AD74" s="769"/>
    </row>
    <row r="75" spans="1:30" x14ac:dyDescent="0.15">
      <c r="A75" s="212" t="s">
        <v>4915</v>
      </c>
      <c r="C75" s="224" t="s">
        <v>3069</v>
      </c>
      <c r="D75" s="490" t="s">
        <v>5252</v>
      </c>
      <c r="E75" s="490" t="s">
        <v>1948</v>
      </c>
      <c r="F75" s="458" t="s">
        <v>1007</v>
      </c>
      <c r="G75" s="458" t="s">
        <v>2554</v>
      </c>
      <c r="H75" s="476" t="s">
        <v>2840</v>
      </c>
      <c r="I75" s="454" t="s">
        <v>1008</v>
      </c>
      <c r="J75" s="491" t="s">
        <v>7</v>
      </c>
      <c r="K75" s="737" t="s">
        <v>249</v>
      </c>
      <c r="L75" s="738"/>
      <c r="M75" s="231">
        <v>27485</v>
      </c>
      <c r="N75" s="471">
        <v>45</v>
      </c>
      <c r="O75" s="471"/>
      <c r="P75" s="469"/>
      <c r="AC75" s="769"/>
      <c r="AD75" s="769"/>
    </row>
    <row r="76" spans="1:30" x14ac:dyDescent="0.15">
      <c r="A76" s="212" t="s">
        <v>4915</v>
      </c>
      <c r="C76" s="224" t="s">
        <v>3069</v>
      </c>
      <c r="D76" s="490" t="s">
        <v>5252</v>
      </c>
      <c r="E76" s="490" t="s">
        <v>1948</v>
      </c>
      <c r="F76" s="458" t="s">
        <v>1009</v>
      </c>
      <c r="G76" s="458" t="s">
        <v>2555</v>
      </c>
      <c r="H76" s="476" t="s">
        <v>2841</v>
      </c>
      <c r="I76" s="454" t="s">
        <v>286</v>
      </c>
      <c r="J76" s="491" t="s">
        <v>7</v>
      </c>
      <c r="K76" s="737" t="s">
        <v>285</v>
      </c>
      <c r="L76" s="738"/>
      <c r="M76" s="231">
        <v>27851</v>
      </c>
      <c r="N76" s="471">
        <v>90</v>
      </c>
      <c r="O76" s="471"/>
      <c r="P76" s="469"/>
      <c r="AC76" s="769"/>
      <c r="AD76" s="769"/>
    </row>
    <row r="77" spans="1:30" x14ac:dyDescent="0.15">
      <c r="A77" s="212" t="s">
        <v>4915</v>
      </c>
      <c r="C77" s="224" t="s">
        <v>3069</v>
      </c>
      <c r="D77" s="490" t="s">
        <v>5252</v>
      </c>
      <c r="E77" s="490" t="s">
        <v>1948</v>
      </c>
      <c r="F77" s="458" t="s">
        <v>3049</v>
      </c>
      <c r="G77" s="458" t="s">
        <v>2556</v>
      </c>
      <c r="H77" s="476" t="s">
        <v>2842</v>
      </c>
      <c r="I77" s="454" t="s">
        <v>6665</v>
      </c>
      <c r="J77" s="491" t="s">
        <v>7</v>
      </c>
      <c r="K77" s="737" t="s">
        <v>287</v>
      </c>
      <c r="L77" s="738"/>
      <c r="M77" s="231">
        <v>27851</v>
      </c>
      <c r="N77" s="471">
        <v>70</v>
      </c>
      <c r="O77" s="471"/>
      <c r="P77" s="469"/>
      <c r="AC77" s="769"/>
      <c r="AD77" s="769"/>
    </row>
    <row r="78" spans="1:30" x14ac:dyDescent="0.15">
      <c r="A78" s="212" t="s">
        <v>4915</v>
      </c>
      <c r="C78" s="224" t="s">
        <v>3069</v>
      </c>
      <c r="D78" s="490" t="s">
        <v>5252</v>
      </c>
      <c r="E78" s="490" t="s">
        <v>1948</v>
      </c>
      <c r="F78" s="458" t="s">
        <v>1010</v>
      </c>
      <c r="G78" s="458" t="s">
        <v>2557</v>
      </c>
      <c r="H78" s="476" t="s">
        <v>2843</v>
      </c>
      <c r="I78" s="454" t="s">
        <v>290</v>
      </c>
      <c r="J78" s="491" t="s">
        <v>7</v>
      </c>
      <c r="K78" s="737" t="s">
        <v>289</v>
      </c>
      <c r="L78" s="738"/>
      <c r="M78" s="231">
        <v>28216</v>
      </c>
      <c r="N78" s="471">
        <v>80</v>
      </c>
      <c r="O78" s="471"/>
      <c r="P78" s="469"/>
      <c r="AC78" s="769"/>
      <c r="AD78" s="769"/>
    </row>
    <row r="79" spans="1:30" x14ac:dyDescent="0.15">
      <c r="A79" s="212" t="s">
        <v>4915</v>
      </c>
      <c r="C79" s="224" t="s">
        <v>3069</v>
      </c>
      <c r="D79" s="490" t="s">
        <v>5252</v>
      </c>
      <c r="E79" s="490" t="s">
        <v>1948</v>
      </c>
      <c r="F79" s="458" t="s">
        <v>1011</v>
      </c>
      <c r="G79" s="458" t="s">
        <v>2558</v>
      </c>
      <c r="H79" s="476" t="s">
        <v>2844</v>
      </c>
      <c r="I79" s="454" t="s">
        <v>293</v>
      </c>
      <c r="J79" s="491" t="s">
        <v>7</v>
      </c>
      <c r="K79" s="737" t="s">
        <v>291</v>
      </c>
      <c r="L79" s="738"/>
      <c r="M79" s="231">
        <v>28216</v>
      </c>
      <c r="N79" s="471">
        <v>60</v>
      </c>
      <c r="O79" s="471"/>
      <c r="P79" s="469"/>
      <c r="AC79" s="769"/>
      <c r="AD79" s="769"/>
    </row>
    <row r="80" spans="1:30" x14ac:dyDescent="0.15">
      <c r="A80" s="212" t="s">
        <v>4915</v>
      </c>
      <c r="C80" s="224" t="s">
        <v>3069</v>
      </c>
      <c r="D80" s="490" t="s">
        <v>5252</v>
      </c>
      <c r="E80" s="490" t="s">
        <v>1948</v>
      </c>
      <c r="F80" s="458" t="s">
        <v>1012</v>
      </c>
      <c r="G80" s="458" t="s">
        <v>2559</v>
      </c>
      <c r="H80" s="476" t="s">
        <v>2845</v>
      </c>
      <c r="I80" s="454" t="s">
        <v>296</v>
      </c>
      <c r="J80" s="491" t="s">
        <v>7</v>
      </c>
      <c r="K80" s="737" t="s">
        <v>294</v>
      </c>
      <c r="L80" s="738"/>
      <c r="M80" s="231">
        <v>28946</v>
      </c>
      <c r="N80" s="471">
        <v>50</v>
      </c>
      <c r="O80" s="471"/>
      <c r="P80" s="469"/>
      <c r="AC80" s="769"/>
      <c r="AD80" s="769"/>
    </row>
    <row r="81" spans="1:30" x14ac:dyDescent="0.15">
      <c r="A81" s="212" t="s">
        <v>4915</v>
      </c>
      <c r="C81" s="224" t="s">
        <v>3069</v>
      </c>
      <c r="D81" s="490" t="s">
        <v>5252</v>
      </c>
      <c r="E81" s="490" t="s">
        <v>1948</v>
      </c>
      <c r="F81" s="458" t="s">
        <v>1013</v>
      </c>
      <c r="G81" s="458" t="s">
        <v>2560</v>
      </c>
      <c r="H81" s="476" t="s">
        <v>2846</v>
      </c>
      <c r="I81" s="454" t="s">
        <v>301</v>
      </c>
      <c r="J81" s="491" t="s">
        <v>7</v>
      </c>
      <c r="K81" s="737" t="s">
        <v>299</v>
      </c>
      <c r="L81" s="738"/>
      <c r="M81" s="231">
        <v>28946</v>
      </c>
      <c r="N81" s="471">
        <v>70</v>
      </c>
      <c r="O81" s="471"/>
      <c r="P81" s="469"/>
      <c r="AC81" s="769"/>
      <c r="AD81" s="769"/>
    </row>
    <row r="82" spans="1:30" x14ac:dyDescent="0.15">
      <c r="A82" s="212" t="s">
        <v>4915</v>
      </c>
      <c r="C82" s="224" t="s">
        <v>3069</v>
      </c>
      <c r="D82" s="490" t="s">
        <v>5252</v>
      </c>
      <c r="E82" s="490" t="s">
        <v>1948</v>
      </c>
      <c r="F82" s="458" t="s">
        <v>1014</v>
      </c>
      <c r="G82" s="458" t="s">
        <v>2561</v>
      </c>
      <c r="H82" s="476" t="s">
        <v>2847</v>
      </c>
      <c r="I82" s="454" t="s">
        <v>303</v>
      </c>
      <c r="J82" s="491" t="s">
        <v>7</v>
      </c>
      <c r="K82" s="737" t="s">
        <v>302</v>
      </c>
      <c r="L82" s="738"/>
      <c r="M82" s="231">
        <v>28946</v>
      </c>
      <c r="N82" s="471">
        <v>100</v>
      </c>
      <c r="O82" s="471"/>
      <c r="P82" s="469"/>
      <c r="AC82" s="769"/>
      <c r="AD82" s="769"/>
    </row>
    <row r="83" spans="1:30" x14ac:dyDescent="0.15">
      <c r="A83" s="212" t="s">
        <v>4915</v>
      </c>
      <c r="C83" s="224" t="s">
        <v>3069</v>
      </c>
      <c r="D83" s="490" t="s">
        <v>5252</v>
      </c>
      <c r="E83" s="490" t="s">
        <v>1948</v>
      </c>
      <c r="F83" s="458" t="s">
        <v>1015</v>
      </c>
      <c r="G83" s="458" t="s">
        <v>2562</v>
      </c>
      <c r="H83" s="476" t="s">
        <v>2848</v>
      </c>
      <c r="I83" s="454" t="s">
        <v>311</v>
      </c>
      <c r="J83" s="491" t="s">
        <v>7</v>
      </c>
      <c r="K83" s="737" t="s">
        <v>8005</v>
      </c>
      <c r="L83" s="738"/>
      <c r="M83" s="231">
        <v>29312</v>
      </c>
      <c r="N83" s="471">
        <v>80</v>
      </c>
      <c r="O83" s="471"/>
      <c r="P83" s="469"/>
      <c r="AC83" s="769"/>
      <c r="AD83" s="769"/>
    </row>
    <row r="84" spans="1:30" x14ac:dyDescent="0.15">
      <c r="A84" s="212" t="s">
        <v>4915</v>
      </c>
      <c r="C84" s="224" t="s">
        <v>3069</v>
      </c>
      <c r="D84" s="490" t="s">
        <v>5252</v>
      </c>
      <c r="E84" s="490" t="s">
        <v>1948</v>
      </c>
      <c r="F84" s="458" t="s">
        <v>1016</v>
      </c>
      <c r="G84" s="458" t="s">
        <v>2564</v>
      </c>
      <c r="H84" s="476" t="s">
        <v>2851</v>
      </c>
      <c r="I84" s="454" t="s">
        <v>315</v>
      </c>
      <c r="J84" s="491" t="s">
        <v>7</v>
      </c>
      <c r="K84" s="737" t="s">
        <v>314</v>
      </c>
      <c r="L84" s="738"/>
      <c r="M84" s="231">
        <v>30042</v>
      </c>
      <c r="N84" s="471">
        <v>20</v>
      </c>
      <c r="O84" s="471"/>
      <c r="P84" s="469"/>
      <c r="AC84" s="769"/>
      <c r="AD84" s="769"/>
    </row>
    <row r="85" spans="1:30" x14ac:dyDescent="0.15">
      <c r="A85" s="212" t="s">
        <v>4915</v>
      </c>
      <c r="C85" s="224" t="s">
        <v>3069</v>
      </c>
      <c r="D85" s="490" t="s">
        <v>5252</v>
      </c>
      <c r="E85" s="490" t="s">
        <v>1948</v>
      </c>
      <c r="F85" s="458" t="s">
        <v>1017</v>
      </c>
      <c r="G85" s="458" t="s">
        <v>2565</v>
      </c>
      <c r="H85" s="476" t="s">
        <v>2852</v>
      </c>
      <c r="I85" s="454" t="s">
        <v>1018</v>
      </c>
      <c r="J85" s="491" t="s">
        <v>7</v>
      </c>
      <c r="K85" s="737" t="s">
        <v>289</v>
      </c>
      <c r="L85" s="738"/>
      <c r="M85" s="231">
        <v>36617</v>
      </c>
      <c r="N85" s="471">
        <v>50</v>
      </c>
      <c r="O85" s="471"/>
      <c r="P85" s="469"/>
      <c r="AC85" s="769"/>
      <c r="AD85" s="769"/>
    </row>
    <row r="86" spans="1:30" x14ac:dyDescent="0.15">
      <c r="A86" s="212" t="s">
        <v>4915</v>
      </c>
      <c r="C86" s="224" t="s">
        <v>3069</v>
      </c>
      <c r="D86" s="490" t="s">
        <v>5252</v>
      </c>
      <c r="E86" s="490" t="s">
        <v>1948</v>
      </c>
      <c r="F86" s="458" t="s">
        <v>1021</v>
      </c>
      <c r="G86" s="458" t="s">
        <v>2568</v>
      </c>
      <c r="H86" s="476" t="s">
        <v>2855</v>
      </c>
      <c r="I86" s="454" t="s">
        <v>6666</v>
      </c>
      <c r="J86" s="491" t="s">
        <v>7</v>
      </c>
      <c r="K86" s="737" t="s">
        <v>8006</v>
      </c>
      <c r="L86" s="738"/>
      <c r="M86" s="231">
        <v>37895</v>
      </c>
      <c r="N86" s="471">
        <v>60</v>
      </c>
      <c r="O86" s="471"/>
      <c r="P86" s="469" t="s">
        <v>6638</v>
      </c>
      <c r="AC86" s="769"/>
      <c r="AD86" s="769"/>
    </row>
    <row r="87" spans="1:30" x14ac:dyDescent="0.15">
      <c r="A87" s="212" t="s">
        <v>4915</v>
      </c>
      <c r="C87" s="224" t="s">
        <v>3069</v>
      </c>
      <c r="D87" s="490" t="s">
        <v>5252</v>
      </c>
      <c r="E87" s="490" t="s">
        <v>1948</v>
      </c>
      <c r="F87" s="458" t="s">
        <v>1023</v>
      </c>
      <c r="G87" s="458" t="s">
        <v>2569</v>
      </c>
      <c r="H87" s="476" t="s">
        <v>2856</v>
      </c>
      <c r="I87" s="454" t="s">
        <v>1209</v>
      </c>
      <c r="J87" s="491" t="s">
        <v>7</v>
      </c>
      <c r="K87" s="737" t="s">
        <v>656</v>
      </c>
      <c r="L87" s="738"/>
      <c r="M87" s="231">
        <v>38078</v>
      </c>
      <c r="N87" s="471">
        <v>30</v>
      </c>
      <c r="O87" s="471"/>
      <c r="P87" s="469"/>
      <c r="AC87" s="769"/>
      <c r="AD87" s="769"/>
    </row>
    <row r="88" spans="1:30" x14ac:dyDescent="0.15">
      <c r="A88" s="212" t="s">
        <v>4915</v>
      </c>
      <c r="C88" s="224" t="s">
        <v>3069</v>
      </c>
      <c r="D88" s="490" t="s">
        <v>5252</v>
      </c>
      <c r="E88" s="490" t="s">
        <v>1948</v>
      </c>
      <c r="F88" s="458" t="s">
        <v>1959</v>
      </c>
      <c r="G88" s="458" t="s">
        <v>2570</v>
      </c>
      <c r="H88" s="476" t="s">
        <v>2857</v>
      </c>
      <c r="I88" s="454" t="s">
        <v>6667</v>
      </c>
      <c r="J88" s="491" t="s">
        <v>27</v>
      </c>
      <c r="K88" s="737" t="s">
        <v>4270</v>
      </c>
      <c r="L88" s="738"/>
      <c r="M88" s="231">
        <v>38808</v>
      </c>
      <c r="N88" s="471">
        <v>80</v>
      </c>
      <c r="O88" s="471"/>
      <c r="P88" s="469"/>
      <c r="AC88" s="769"/>
      <c r="AD88" s="769"/>
    </row>
    <row r="89" spans="1:30" x14ac:dyDescent="0.15">
      <c r="A89" s="212" t="s">
        <v>4915</v>
      </c>
      <c r="C89" s="224" t="s">
        <v>3069</v>
      </c>
      <c r="D89" s="490" t="s">
        <v>5252</v>
      </c>
      <c r="E89" s="490" t="s">
        <v>1948</v>
      </c>
      <c r="F89" s="458" t="s">
        <v>5783</v>
      </c>
      <c r="G89" s="458" t="s">
        <v>6358</v>
      </c>
      <c r="H89" s="476" t="s">
        <v>3904</v>
      </c>
      <c r="I89" s="454" t="s">
        <v>6668</v>
      </c>
      <c r="J89" s="491" t="s">
        <v>921</v>
      </c>
      <c r="K89" s="737" t="s">
        <v>8007</v>
      </c>
      <c r="L89" s="738"/>
      <c r="M89" s="231">
        <v>42180</v>
      </c>
      <c r="N89" s="471">
        <v>50</v>
      </c>
      <c r="O89" s="471"/>
      <c r="P89" s="469"/>
      <c r="R89" s="456"/>
      <c r="AC89" s="769"/>
      <c r="AD89" s="769"/>
    </row>
    <row r="90" spans="1:30" x14ac:dyDescent="0.15">
      <c r="A90" s="212" t="s">
        <v>68</v>
      </c>
      <c r="C90" s="224" t="s">
        <v>3069</v>
      </c>
      <c r="D90" s="490" t="s">
        <v>5271</v>
      </c>
      <c r="E90" s="490" t="s">
        <v>1949</v>
      </c>
      <c r="F90" s="458" t="s">
        <v>5785</v>
      </c>
      <c r="G90" s="458" t="s">
        <v>2573</v>
      </c>
      <c r="H90" s="476" t="s">
        <v>2861</v>
      </c>
      <c r="I90" s="454" t="s">
        <v>1026</v>
      </c>
      <c r="J90" s="491" t="s">
        <v>2142</v>
      </c>
      <c r="K90" s="737" t="s">
        <v>8008</v>
      </c>
      <c r="L90" s="738"/>
      <c r="M90" s="231">
        <v>42458</v>
      </c>
      <c r="N90" s="471">
        <v>40</v>
      </c>
      <c r="O90" s="471"/>
      <c r="P90" s="469"/>
      <c r="AC90" s="769"/>
      <c r="AD90" s="769"/>
    </row>
    <row r="91" spans="1:30" x14ac:dyDescent="0.15">
      <c r="A91" s="212" t="s">
        <v>68</v>
      </c>
      <c r="C91" s="224" t="s">
        <v>3069</v>
      </c>
      <c r="D91" s="490" t="s">
        <v>5271</v>
      </c>
      <c r="E91" s="490" t="s">
        <v>1949</v>
      </c>
      <c r="F91" s="458" t="s">
        <v>1027</v>
      </c>
      <c r="G91" s="458" t="s">
        <v>2574</v>
      </c>
      <c r="H91" s="476" t="s">
        <v>2862</v>
      </c>
      <c r="I91" s="454" t="s">
        <v>385</v>
      </c>
      <c r="J91" s="491" t="s">
        <v>7</v>
      </c>
      <c r="K91" s="737" t="s">
        <v>384</v>
      </c>
      <c r="L91" s="738"/>
      <c r="M91" s="231">
        <v>20922</v>
      </c>
      <c r="N91" s="471">
        <v>90</v>
      </c>
      <c r="O91" s="471"/>
      <c r="P91" s="469"/>
      <c r="AC91" s="769"/>
      <c r="AD91" s="769"/>
    </row>
    <row r="92" spans="1:30" x14ac:dyDescent="0.15">
      <c r="A92" s="212" t="s">
        <v>68</v>
      </c>
      <c r="C92" s="224" t="s">
        <v>3069</v>
      </c>
      <c r="D92" s="490" t="s">
        <v>5271</v>
      </c>
      <c r="E92" s="490" t="s">
        <v>1949</v>
      </c>
      <c r="F92" s="458" t="s">
        <v>1028</v>
      </c>
      <c r="G92" s="458" t="s">
        <v>2576</v>
      </c>
      <c r="H92" s="476" t="s">
        <v>2864</v>
      </c>
      <c r="I92" s="454" t="s">
        <v>406</v>
      </c>
      <c r="J92" s="491" t="s">
        <v>7</v>
      </c>
      <c r="K92" s="737" t="s">
        <v>449</v>
      </c>
      <c r="L92" s="738"/>
      <c r="M92" s="231">
        <v>33214</v>
      </c>
      <c r="N92" s="471">
        <v>60</v>
      </c>
      <c r="O92" s="471"/>
      <c r="P92" s="472"/>
      <c r="AC92" s="769"/>
      <c r="AD92" s="769"/>
    </row>
    <row r="93" spans="1:30" x14ac:dyDescent="0.15">
      <c r="A93" s="212" t="s">
        <v>68</v>
      </c>
      <c r="C93" s="224" t="s">
        <v>3069</v>
      </c>
      <c r="D93" s="490" t="s">
        <v>5271</v>
      </c>
      <c r="E93" s="490" t="s">
        <v>1949</v>
      </c>
      <c r="F93" s="458" t="s">
        <v>1031</v>
      </c>
      <c r="G93" s="458" t="s">
        <v>2583</v>
      </c>
      <c r="H93" s="476" t="s">
        <v>2872</v>
      </c>
      <c r="I93" s="454" t="s">
        <v>67</v>
      </c>
      <c r="J93" s="491" t="s">
        <v>7</v>
      </c>
      <c r="K93" s="737" t="s">
        <v>380</v>
      </c>
      <c r="L93" s="738"/>
      <c r="M93" s="231">
        <v>25294</v>
      </c>
      <c r="N93" s="471">
        <v>50</v>
      </c>
      <c r="O93" s="471"/>
      <c r="P93" s="469"/>
      <c r="AC93" s="769"/>
      <c r="AD93" s="769"/>
    </row>
    <row r="94" spans="1:30" x14ac:dyDescent="0.15">
      <c r="A94" s="212" t="s">
        <v>68</v>
      </c>
      <c r="C94" s="224" t="s">
        <v>3069</v>
      </c>
      <c r="D94" s="490" t="s">
        <v>5271</v>
      </c>
      <c r="E94" s="490" t="s">
        <v>1949</v>
      </c>
      <c r="F94" s="458" t="s">
        <v>3050</v>
      </c>
      <c r="G94" s="458" t="s">
        <v>2585</v>
      </c>
      <c r="H94" s="476" t="s">
        <v>2874</v>
      </c>
      <c r="I94" s="454" t="s">
        <v>67</v>
      </c>
      <c r="J94" s="491" t="s">
        <v>7</v>
      </c>
      <c r="K94" s="737" t="s">
        <v>383</v>
      </c>
      <c r="L94" s="738"/>
      <c r="M94" s="231">
        <v>25447</v>
      </c>
      <c r="N94" s="471">
        <v>70</v>
      </c>
      <c r="O94" s="471"/>
      <c r="P94" s="469" t="s">
        <v>7319</v>
      </c>
      <c r="AC94" s="769"/>
      <c r="AD94" s="769"/>
    </row>
    <row r="95" spans="1:30" x14ac:dyDescent="0.15">
      <c r="A95" s="212" t="s">
        <v>68</v>
      </c>
      <c r="C95" s="224" t="s">
        <v>3069</v>
      </c>
      <c r="D95" s="490" t="s">
        <v>5271</v>
      </c>
      <c r="E95" s="490" t="s">
        <v>1949</v>
      </c>
      <c r="F95" s="458" t="s">
        <v>1032</v>
      </c>
      <c r="G95" s="458" t="s">
        <v>2587</v>
      </c>
      <c r="H95" s="476" t="s">
        <v>2876</v>
      </c>
      <c r="I95" s="454" t="s">
        <v>393</v>
      </c>
      <c r="J95" s="491" t="s">
        <v>7</v>
      </c>
      <c r="K95" s="737" t="s">
        <v>312</v>
      </c>
      <c r="L95" s="738"/>
      <c r="M95" s="231">
        <v>25842</v>
      </c>
      <c r="N95" s="471">
        <v>90</v>
      </c>
      <c r="O95" s="471"/>
      <c r="P95" s="469"/>
      <c r="AC95" s="769"/>
      <c r="AD95" s="769"/>
    </row>
    <row r="96" spans="1:30" x14ac:dyDescent="0.15">
      <c r="A96" s="212" t="s">
        <v>68</v>
      </c>
      <c r="C96" s="224" t="s">
        <v>3069</v>
      </c>
      <c r="D96" s="490" t="s">
        <v>5271</v>
      </c>
      <c r="E96" s="490" t="s">
        <v>1949</v>
      </c>
      <c r="F96" s="458" t="s">
        <v>3051</v>
      </c>
      <c r="G96" s="458" t="s">
        <v>2588</v>
      </c>
      <c r="H96" s="476" t="s">
        <v>6364</v>
      </c>
      <c r="I96" s="454" t="s">
        <v>401</v>
      </c>
      <c r="J96" s="491" t="s">
        <v>7</v>
      </c>
      <c r="K96" s="737" t="s">
        <v>400</v>
      </c>
      <c r="L96" s="738"/>
      <c r="M96" s="231">
        <v>26024</v>
      </c>
      <c r="N96" s="471">
        <v>30</v>
      </c>
      <c r="O96" s="471"/>
      <c r="P96" s="469"/>
      <c r="AC96" s="769"/>
      <c r="AD96" s="769"/>
    </row>
    <row r="97" spans="1:30" x14ac:dyDescent="0.15">
      <c r="A97" s="212" t="s">
        <v>68</v>
      </c>
      <c r="C97" s="224" t="s">
        <v>3069</v>
      </c>
      <c r="D97" s="490" t="s">
        <v>5271</v>
      </c>
      <c r="E97" s="490" t="s">
        <v>1949</v>
      </c>
      <c r="F97" s="458" t="s">
        <v>1033</v>
      </c>
      <c r="G97" s="458" t="s">
        <v>2594</v>
      </c>
      <c r="H97" s="476" t="s">
        <v>2883</v>
      </c>
      <c r="I97" s="454" t="s">
        <v>440</v>
      </c>
      <c r="J97" s="491" t="s">
        <v>7</v>
      </c>
      <c r="K97" s="737" t="s">
        <v>438</v>
      </c>
      <c r="L97" s="738"/>
      <c r="M97" s="231">
        <v>31138</v>
      </c>
      <c r="N97" s="471">
        <v>30</v>
      </c>
      <c r="O97" s="471"/>
      <c r="P97" s="469"/>
      <c r="AC97" s="769"/>
      <c r="AD97" s="769"/>
    </row>
    <row r="98" spans="1:30" x14ac:dyDescent="0.15">
      <c r="A98" s="212" t="s">
        <v>68</v>
      </c>
      <c r="C98" s="224" t="s">
        <v>3069</v>
      </c>
      <c r="D98" s="490" t="s">
        <v>5271</v>
      </c>
      <c r="E98" s="490" t="s">
        <v>1949</v>
      </c>
      <c r="F98" s="458" t="s">
        <v>1034</v>
      </c>
      <c r="G98" s="458" t="s">
        <v>2597</v>
      </c>
      <c r="H98" s="476" t="s">
        <v>2886</v>
      </c>
      <c r="I98" s="454" t="s">
        <v>461</v>
      </c>
      <c r="J98" s="491" t="s">
        <v>7</v>
      </c>
      <c r="K98" s="737" t="s">
        <v>8009</v>
      </c>
      <c r="L98" s="738"/>
      <c r="M98" s="231">
        <v>38078</v>
      </c>
      <c r="N98" s="471">
        <v>60</v>
      </c>
      <c r="O98" s="471"/>
      <c r="P98" s="469"/>
      <c r="AC98" s="769"/>
      <c r="AD98" s="769"/>
    </row>
    <row r="99" spans="1:30" x14ac:dyDescent="0.15">
      <c r="A99" s="212" t="s">
        <v>68</v>
      </c>
      <c r="C99" s="224" t="s">
        <v>3069</v>
      </c>
      <c r="D99" s="490" t="s">
        <v>5271</v>
      </c>
      <c r="E99" s="490" t="s">
        <v>1949</v>
      </c>
      <c r="F99" s="458" t="s">
        <v>6004</v>
      </c>
      <c r="G99" s="458" t="s">
        <v>6669</v>
      </c>
      <c r="H99" s="476" t="s">
        <v>6670</v>
      </c>
      <c r="I99" s="454" t="s">
        <v>418</v>
      </c>
      <c r="J99" s="491" t="s">
        <v>27</v>
      </c>
      <c r="K99" s="737" t="s">
        <v>43</v>
      </c>
      <c r="L99" s="738"/>
      <c r="M99" s="231">
        <v>42824</v>
      </c>
      <c r="N99" s="471">
        <v>40</v>
      </c>
      <c r="O99" s="471"/>
      <c r="P99" s="469"/>
      <c r="AC99" s="769"/>
      <c r="AD99" s="769"/>
    </row>
    <row r="100" spans="1:30" x14ac:dyDescent="0.15">
      <c r="A100" s="212" t="s">
        <v>68</v>
      </c>
      <c r="C100" s="224" t="s">
        <v>3069</v>
      </c>
      <c r="D100" s="490" t="s">
        <v>5271</v>
      </c>
      <c r="E100" s="490" t="s">
        <v>1949</v>
      </c>
      <c r="F100" s="458" t="s">
        <v>1035</v>
      </c>
      <c r="G100" s="458" t="s">
        <v>2598</v>
      </c>
      <c r="H100" s="476" t="s">
        <v>2887</v>
      </c>
      <c r="I100" s="454" t="s">
        <v>52</v>
      </c>
      <c r="J100" s="491" t="s">
        <v>27</v>
      </c>
      <c r="K100" s="737" t="s">
        <v>8010</v>
      </c>
      <c r="L100" s="738"/>
      <c r="M100" s="231">
        <v>38626</v>
      </c>
      <c r="N100" s="471">
        <v>30</v>
      </c>
      <c r="O100" s="471"/>
      <c r="P100" s="469"/>
      <c r="AC100" s="769"/>
      <c r="AD100" s="769"/>
    </row>
    <row r="101" spans="1:30" x14ac:dyDescent="0.15">
      <c r="A101" s="212" t="s">
        <v>68</v>
      </c>
      <c r="C101" s="224" t="s">
        <v>3069</v>
      </c>
      <c r="D101" s="490" t="s">
        <v>5271</v>
      </c>
      <c r="E101" s="490" t="s">
        <v>1949</v>
      </c>
      <c r="F101" s="458" t="s">
        <v>6365</v>
      </c>
      <c r="G101" s="458" t="s">
        <v>6366</v>
      </c>
      <c r="H101" s="476" t="s">
        <v>6367</v>
      </c>
      <c r="I101" s="454" t="s">
        <v>6368</v>
      </c>
      <c r="J101" s="491" t="s">
        <v>27</v>
      </c>
      <c r="K101" s="737" t="s">
        <v>8011</v>
      </c>
      <c r="L101" s="738"/>
      <c r="M101" s="231">
        <v>43006</v>
      </c>
      <c r="N101" s="471">
        <v>30</v>
      </c>
      <c r="O101" s="471"/>
      <c r="P101" s="469"/>
      <c r="AC101" s="769"/>
      <c r="AD101" s="769"/>
    </row>
    <row r="102" spans="1:30" x14ac:dyDescent="0.15">
      <c r="A102" s="212" t="s">
        <v>68</v>
      </c>
      <c r="C102" s="224" t="s">
        <v>3069</v>
      </c>
      <c r="D102" s="490" t="s">
        <v>5271</v>
      </c>
      <c r="E102" s="490" t="s">
        <v>1949</v>
      </c>
      <c r="F102" s="458" t="s">
        <v>6369</v>
      </c>
      <c r="G102" s="458" t="s">
        <v>6370</v>
      </c>
      <c r="H102" s="476" t="s">
        <v>6371</v>
      </c>
      <c r="I102" s="454" t="s">
        <v>6372</v>
      </c>
      <c r="J102" s="491" t="s">
        <v>27</v>
      </c>
      <c r="K102" s="737" t="s">
        <v>6802</v>
      </c>
      <c r="L102" s="738"/>
      <c r="M102" s="231">
        <v>43175</v>
      </c>
      <c r="N102" s="471">
        <v>30</v>
      </c>
      <c r="O102" s="471"/>
      <c r="P102" s="469"/>
      <c r="AC102" s="769"/>
      <c r="AD102" s="769"/>
    </row>
    <row r="103" spans="1:30" ht="28.5" x14ac:dyDescent="0.15">
      <c r="A103" s="212" t="s">
        <v>68</v>
      </c>
      <c r="C103" s="224" t="s">
        <v>3069</v>
      </c>
      <c r="D103" s="490" t="s">
        <v>5271</v>
      </c>
      <c r="E103" s="490" t="s">
        <v>1949</v>
      </c>
      <c r="F103" s="458" t="s">
        <v>6373</v>
      </c>
      <c r="G103" s="458" t="s">
        <v>6374</v>
      </c>
      <c r="H103" s="476" t="s">
        <v>6375</v>
      </c>
      <c r="I103" s="454" t="s">
        <v>461</v>
      </c>
      <c r="J103" s="491" t="s">
        <v>7691</v>
      </c>
      <c r="K103" s="737" t="s">
        <v>8012</v>
      </c>
      <c r="L103" s="738"/>
      <c r="M103" s="231">
        <v>43175</v>
      </c>
      <c r="N103" s="471">
        <v>40</v>
      </c>
      <c r="O103" s="471"/>
      <c r="P103" s="469"/>
      <c r="AC103" s="769"/>
      <c r="AD103" s="769"/>
    </row>
    <row r="104" spans="1:30" x14ac:dyDescent="0.15">
      <c r="A104" s="212" t="s">
        <v>68</v>
      </c>
      <c r="C104" s="224" t="s">
        <v>3069</v>
      </c>
      <c r="D104" s="490" t="s">
        <v>5271</v>
      </c>
      <c r="E104" s="490" t="s">
        <v>1949</v>
      </c>
      <c r="F104" s="458" t="s">
        <v>7182</v>
      </c>
      <c r="G104" s="458" t="s">
        <v>7183</v>
      </c>
      <c r="H104" s="476" t="s">
        <v>7184</v>
      </c>
      <c r="I104" s="454" t="s">
        <v>7185</v>
      </c>
      <c r="J104" s="491" t="s">
        <v>7186</v>
      </c>
      <c r="K104" s="737" t="s">
        <v>8013</v>
      </c>
      <c r="L104" s="738"/>
      <c r="M104" s="231">
        <v>43677</v>
      </c>
      <c r="N104" s="471">
        <v>40</v>
      </c>
      <c r="O104" s="471"/>
      <c r="P104" s="469"/>
      <c r="AC104" s="769"/>
      <c r="AD104" s="769"/>
    </row>
    <row r="105" spans="1:30" x14ac:dyDescent="0.15">
      <c r="A105" s="212" t="s">
        <v>68</v>
      </c>
      <c r="C105" s="224" t="s">
        <v>3069</v>
      </c>
      <c r="D105" s="490" t="s">
        <v>5271</v>
      </c>
      <c r="E105" s="490" t="s">
        <v>1949</v>
      </c>
      <c r="F105" s="458" t="s">
        <v>7540</v>
      </c>
      <c r="G105" s="458" t="s">
        <v>7541</v>
      </c>
      <c r="H105" s="476" t="s">
        <v>7542</v>
      </c>
      <c r="I105" s="454" t="s">
        <v>5620</v>
      </c>
      <c r="J105" s="491" t="s">
        <v>27</v>
      </c>
      <c r="K105" s="737" t="s">
        <v>6799</v>
      </c>
      <c r="L105" s="738"/>
      <c r="M105" s="231">
        <v>44636</v>
      </c>
      <c r="N105" s="471">
        <v>40</v>
      </c>
      <c r="O105" s="471"/>
      <c r="P105" s="469"/>
      <c r="AC105" s="769"/>
      <c r="AD105" s="769"/>
    </row>
    <row r="106" spans="1:30" x14ac:dyDescent="0.15">
      <c r="A106" s="212" t="s">
        <v>4915</v>
      </c>
      <c r="C106" s="224" t="s">
        <v>3069</v>
      </c>
      <c r="D106" s="490" t="s">
        <v>5252</v>
      </c>
      <c r="E106" s="490" t="s">
        <v>4255</v>
      </c>
      <c r="F106" s="458" t="s">
        <v>1039</v>
      </c>
      <c r="G106" s="458" t="s">
        <v>2602</v>
      </c>
      <c r="H106" s="476" t="s">
        <v>2891</v>
      </c>
      <c r="I106" s="454" t="s">
        <v>489</v>
      </c>
      <c r="J106" s="491" t="s">
        <v>7</v>
      </c>
      <c r="K106" s="737" t="s">
        <v>508</v>
      </c>
      <c r="L106" s="738"/>
      <c r="M106" s="231">
        <v>20424</v>
      </c>
      <c r="N106" s="471">
        <v>130</v>
      </c>
      <c r="O106" s="471"/>
      <c r="P106" s="469"/>
      <c r="AC106" s="769"/>
      <c r="AD106" s="769"/>
    </row>
    <row r="107" spans="1:30" x14ac:dyDescent="0.15">
      <c r="A107" s="212" t="s">
        <v>4915</v>
      </c>
      <c r="C107" s="224" t="s">
        <v>3069</v>
      </c>
      <c r="D107" s="490" t="s">
        <v>5252</v>
      </c>
      <c r="E107" s="490" t="s">
        <v>4255</v>
      </c>
      <c r="F107" s="458" t="s">
        <v>1040</v>
      </c>
      <c r="G107" s="458" t="s">
        <v>2604</v>
      </c>
      <c r="H107" s="476" t="s">
        <v>2893</v>
      </c>
      <c r="I107" s="454" t="s">
        <v>492</v>
      </c>
      <c r="J107" s="491" t="s">
        <v>7</v>
      </c>
      <c r="K107" s="737" t="s">
        <v>490</v>
      </c>
      <c r="L107" s="738"/>
      <c r="M107" s="231">
        <v>25659</v>
      </c>
      <c r="N107" s="471">
        <v>50</v>
      </c>
      <c r="O107" s="471"/>
      <c r="P107" s="469"/>
      <c r="AC107" s="769"/>
      <c r="AD107" s="769"/>
    </row>
    <row r="108" spans="1:30" x14ac:dyDescent="0.15">
      <c r="A108" s="212" t="s">
        <v>4915</v>
      </c>
      <c r="C108" s="224" t="s">
        <v>3069</v>
      </c>
      <c r="D108" s="490" t="s">
        <v>5252</v>
      </c>
      <c r="E108" s="490" t="s">
        <v>4255</v>
      </c>
      <c r="F108" s="458" t="s">
        <v>3052</v>
      </c>
      <c r="G108" s="458" t="s">
        <v>2607</v>
      </c>
      <c r="H108" s="476" t="s">
        <v>2896</v>
      </c>
      <c r="I108" s="454" t="s">
        <v>501</v>
      </c>
      <c r="J108" s="491" t="s">
        <v>7</v>
      </c>
      <c r="K108" s="737" t="s">
        <v>499</v>
      </c>
      <c r="L108" s="738"/>
      <c r="M108" s="231">
        <v>26024</v>
      </c>
      <c r="N108" s="471">
        <v>50</v>
      </c>
      <c r="O108" s="471"/>
      <c r="P108" s="469"/>
      <c r="AC108" s="769"/>
      <c r="AD108" s="769"/>
    </row>
    <row r="109" spans="1:30" s="240" customFormat="1" x14ac:dyDescent="0.15">
      <c r="A109" s="212" t="s">
        <v>4915</v>
      </c>
      <c r="B109" s="213"/>
      <c r="C109" s="224" t="s">
        <v>3069</v>
      </c>
      <c r="D109" s="490" t="s">
        <v>5252</v>
      </c>
      <c r="E109" s="490" t="s">
        <v>4255</v>
      </c>
      <c r="F109" s="458" t="s">
        <v>1044</v>
      </c>
      <c r="G109" s="458" t="s">
        <v>2612</v>
      </c>
      <c r="H109" s="476" t="s">
        <v>2901</v>
      </c>
      <c r="I109" s="454" t="s">
        <v>75</v>
      </c>
      <c r="J109" s="491" t="s">
        <v>7</v>
      </c>
      <c r="K109" s="737" t="s">
        <v>516</v>
      </c>
      <c r="L109" s="738"/>
      <c r="M109" s="231">
        <v>35885</v>
      </c>
      <c r="N109" s="471">
        <v>50</v>
      </c>
      <c r="O109" s="471"/>
      <c r="P109" s="469"/>
      <c r="Q109" s="489"/>
      <c r="R109" s="456"/>
      <c r="S109" s="489"/>
      <c r="T109" s="489"/>
      <c r="U109" s="489"/>
      <c r="V109" s="489"/>
      <c r="W109" s="489"/>
      <c r="X109" s="489"/>
      <c r="Y109" s="489"/>
      <c r="Z109" s="492"/>
      <c r="AC109" s="769"/>
      <c r="AD109" s="769"/>
    </row>
    <row r="110" spans="1:30" x14ac:dyDescent="0.15">
      <c r="A110" s="212" t="s">
        <v>4915</v>
      </c>
      <c r="C110" s="224" t="s">
        <v>3069</v>
      </c>
      <c r="D110" s="490" t="s">
        <v>5285</v>
      </c>
      <c r="E110" s="490" t="s">
        <v>5272</v>
      </c>
      <c r="F110" s="458" t="s">
        <v>1050</v>
      </c>
      <c r="G110" s="458" t="s">
        <v>2615</v>
      </c>
      <c r="H110" s="476" t="s">
        <v>2904</v>
      </c>
      <c r="I110" s="454" t="s">
        <v>521</v>
      </c>
      <c r="J110" s="491" t="s">
        <v>7</v>
      </c>
      <c r="K110" s="737" t="s">
        <v>520</v>
      </c>
      <c r="L110" s="738"/>
      <c r="M110" s="231">
        <v>22372</v>
      </c>
      <c r="N110" s="471">
        <v>20</v>
      </c>
      <c r="O110" s="471"/>
      <c r="P110" s="469"/>
      <c r="AC110" s="769"/>
      <c r="AD110" s="769"/>
    </row>
    <row r="111" spans="1:30" x14ac:dyDescent="0.15">
      <c r="A111" s="212" t="s">
        <v>4915</v>
      </c>
      <c r="C111" s="224" t="s">
        <v>3069</v>
      </c>
      <c r="D111" s="490" t="s">
        <v>5285</v>
      </c>
      <c r="E111" s="490" t="s">
        <v>5272</v>
      </c>
      <c r="F111" s="458" t="s">
        <v>1051</v>
      </c>
      <c r="G111" s="458" t="s">
        <v>2617</v>
      </c>
      <c r="H111" s="476" t="s">
        <v>2906</v>
      </c>
      <c r="I111" s="454" t="s">
        <v>532</v>
      </c>
      <c r="J111" s="491" t="s">
        <v>7</v>
      </c>
      <c r="K111" s="737" t="s">
        <v>531</v>
      </c>
      <c r="L111" s="738"/>
      <c r="M111" s="231">
        <v>24563</v>
      </c>
      <c r="N111" s="599">
        <v>50</v>
      </c>
      <c r="O111" s="471"/>
      <c r="P111" s="469"/>
      <c r="AC111" s="769"/>
      <c r="AD111" s="769"/>
    </row>
    <row r="112" spans="1:30" x14ac:dyDescent="0.15">
      <c r="A112" s="212" t="s">
        <v>4915</v>
      </c>
      <c r="C112" s="224" t="s">
        <v>3069</v>
      </c>
      <c r="D112" s="490" t="s">
        <v>5285</v>
      </c>
      <c r="E112" s="490" t="s">
        <v>5272</v>
      </c>
      <c r="F112" s="458" t="s">
        <v>1052</v>
      </c>
      <c r="G112" s="458" t="s">
        <v>6671</v>
      </c>
      <c r="H112" s="476" t="s">
        <v>2907</v>
      </c>
      <c r="I112" s="454" t="s">
        <v>530</v>
      </c>
      <c r="J112" s="491" t="s">
        <v>7</v>
      </c>
      <c r="K112" s="737" t="s">
        <v>528</v>
      </c>
      <c r="L112" s="738"/>
      <c r="M112" s="231">
        <v>24624</v>
      </c>
      <c r="N112" s="471">
        <v>20</v>
      </c>
      <c r="O112" s="471"/>
      <c r="P112" s="469"/>
      <c r="AC112" s="769"/>
      <c r="AD112" s="769"/>
    </row>
    <row r="113" spans="1:30" x14ac:dyDescent="0.15">
      <c r="A113" s="212" t="s">
        <v>4915</v>
      </c>
      <c r="C113" s="224" t="s">
        <v>3069</v>
      </c>
      <c r="D113" s="490" t="s">
        <v>5300</v>
      </c>
      <c r="E113" s="490" t="s">
        <v>5286</v>
      </c>
      <c r="F113" s="458" t="s">
        <v>3053</v>
      </c>
      <c r="G113" s="458" t="s">
        <v>2621</v>
      </c>
      <c r="H113" s="476" t="s">
        <v>2913</v>
      </c>
      <c r="I113" s="454" t="s">
        <v>1059</v>
      </c>
      <c r="J113" s="491" t="s">
        <v>27</v>
      </c>
      <c r="K113" s="737" t="s">
        <v>21</v>
      </c>
      <c r="L113" s="738"/>
      <c r="M113" s="231">
        <v>39539</v>
      </c>
      <c r="N113" s="471">
        <v>50</v>
      </c>
      <c r="O113" s="471"/>
      <c r="P113" s="469"/>
      <c r="AC113" s="769"/>
      <c r="AD113" s="769"/>
    </row>
    <row r="114" spans="1:30" x14ac:dyDescent="0.15">
      <c r="A114" s="212" t="s">
        <v>4915</v>
      </c>
      <c r="C114" s="224" t="s">
        <v>3069</v>
      </c>
      <c r="D114" s="490" t="s">
        <v>5300</v>
      </c>
      <c r="E114" s="490" t="s">
        <v>5286</v>
      </c>
      <c r="F114" s="458" t="s">
        <v>3054</v>
      </c>
      <c r="G114" s="458" t="s">
        <v>2622</v>
      </c>
      <c r="H114" s="476" t="s">
        <v>2914</v>
      </c>
      <c r="I114" s="454" t="s">
        <v>602</v>
      </c>
      <c r="J114" s="491" t="s">
        <v>7</v>
      </c>
      <c r="K114" s="737" t="s">
        <v>580</v>
      </c>
      <c r="L114" s="738"/>
      <c r="M114" s="231">
        <v>40269</v>
      </c>
      <c r="N114" s="471">
        <v>30</v>
      </c>
      <c r="O114" s="471"/>
      <c r="P114" s="469"/>
      <c r="AC114" s="769"/>
      <c r="AD114" s="769"/>
    </row>
    <row r="115" spans="1:30" x14ac:dyDescent="0.15">
      <c r="A115" s="212" t="s">
        <v>4915</v>
      </c>
      <c r="C115" s="224" t="s">
        <v>3069</v>
      </c>
      <c r="D115" s="490" t="s">
        <v>5300</v>
      </c>
      <c r="E115" s="490" t="s">
        <v>5286</v>
      </c>
      <c r="F115" s="458" t="s">
        <v>1060</v>
      </c>
      <c r="G115" s="458" t="s">
        <v>2623</v>
      </c>
      <c r="H115" s="476" t="s">
        <v>2915</v>
      </c>
      <c r="I115" s="454" t="s">
        <v>572</v>
      </c>
      <c r="J115" s="491" t="s">
        <v>7</v>
      </c>
      <c r="K115" s="737" t="s">
        <v>8014</v>
      </c>
      <c r="L115" s="738"/>
      <c r="M115" s="231">
        <v>19170</v>
      </c>
      <c r="N115" s="471">
        <v>40</v>
      </c>
      <c r="O115" s="471"/>
      <c r="P115" s="472"/>
      <c r="AC115" s="769"/>
      <c r="AD115" s="769"/>
    </row>
    <row r="116" spans="1:30" x14ac:dyDescent="0.15">
      <c r="A116" s="212" t="s">
        <v>4915</v>
      </c>
      <c r="C116" s="224" t="s">
        <v>3069</v>
      </c>
      <c r="D116" s="490" t="s">
        <v>5300</v>
      </c>
      <c r="E116" s="490" t="s">
        <v>5286</v>
      </c>
      <c r="F116" s="458" t="s">
        <v>1062</v>
      </c>
      <c r="G116" s="458" t="s">
        <v>7624</v>
      </c>
      <c r="H116" s="476" t="s">
        <v>2917</v>
      </c>
      <c r="I116" s="454" t="s">
        <v>583</v>
      </c>
      <c r="J116" s="491" t="s">
        <v>7</v>
      </c>
      <c r="K116" s="737" t="s">
        <v>569</v>
      </c>
      <c r="L116" s="738"/>
      <c r="M116" s="231">
        <v>22737</v>
      </c>
      <c r="N116" s="471">
        <v>120</v>
      </c>
      <c r="O116" s="471"/>
      <c r="P116" s="469"/>
      <c r="AC116" s="769"/>
      <c r="AD116" s="769"/>
    </row>
    <row r="117" spans="1:30" x14ac:dyDescent="0.15">
      <c r="A117" s="212" t="s">
        <v>4915</v>
      </c>
      <c r="C117" s="224" t="s">
        <v>3069</v>
      </c>
      <c r="D117" s="490" t="s">
        <v>5300</v>
      </c>
      <c r="E117" s="490" t="s">
        <v>5286</v>
      </c>
      <c r="F117" s="458" t="s">
        <v>1063</v>
      </c>
      <c r="G117" s="458" t="s">
        <v>2625</v>
      </c>
      <c r="H117" s="476" t="s">
        <v>2918</v>
      </c>
      <c r="I117" s="454" t="s">
        <v>1064</v>
      </c>
      <c r="J117" s="491" t="s">
        <v>7</v>
      </c>
      <c r="K117" s="737" t="s">
        <v>21</v>
      </c>
      <c r="L117" s="738"/>
      <c r="M117" s="231">
        <v>23346</v>
      </c>
      <c r="N117" s="471">
        <v>70</v>
      </c>
      <c r="O117" s="471"/>
      <c r="P117" s="469"/>
      <c r="AC117" s="769"/>
      <c r="AD117" s="769"/>
    </row>
    <row r="118" spans="1:30" x14ac:dyDescent="0.15">
      <c r="A118" s="212" t="s">
        <v>4915</v>
      </c>
      <c r="C118" s="224" t="s">
        <v>3069</v>
      </c>
      <c r="D118" s="490" t="s">
        <v>5300</v>
      </c>
      <c r="E118" s="490" t="s">
        <v>5286</v>
      </c>
      <c r="F118" s="458" t="s">
        <v>3055</v>
      </c>
      <c r="G118" s="458" t="s">
        <v>2626</v>
      </c>
      <c r="H118" s="476" t="s">
        <v>2919</v>
      </c>
      <c r="I118" s="454" t="s">
        <v>6672</v>
      </c>
      <c r="J118" s="491" t="s">
        <v>7</v>
      </c>
      <c r="K118" s="737" t="s">
        <v>21</v>
      </c>
      <c r="L118" s="738"/>
      <c r="M118" s="231">
        <v>23651</v>
      </c>
      <c r="N118" s="471">
        <v>100</v>
      </c>
      <c r="O118" s="471"/>
      <c r="P118" s="469"/>
      <c r="AC118" s="769"/>
      <c r="AD118" s="769"/>
    </row>
    <row r="119" spans="1:30" x14ac:dyDescent="0.15">
      <c r="A119" s="212" t="s">
        <v>4915</v>
      </c>
      <c r="C119" s="224" t="s">
        <v>3069</v>
      </c>
      <c r="D119" s="490" t="s">
        <v>5300</v>
      </c>
      <c r="E119" s="490" t="s">
        <v>5286</v>
      </c>
      <c r="F119" s="458" t="s">
        <v>3056</v>
      </c>
      <c r="G119" s="458" t="s">
        <v>5794</v>
      </c>
      <c r="H119" s="476" t="s">
        <v>2920</v>
      </c>
      <c r="I119" s="454" t="s">
        <v>6672</v>
      </c>
      <c r="J119" s="491" t="s">
        <v>7</v>
      </c>
      <c r="K119" s="737" t="s">
        <v>569</v>
      </c>
      <c r="L119" s="738"/>
      <c r="M119" s="231">
        <v>24016</v>
      </c>
      <c r="N119" s="471">
        <v>135</v>
      </c>
      <c r="O119" s="471"/>
      <c r="P119" s="469"/>
      <c r="AC119" s="769"/>
      <c r="AD119" s="769"/>
    </row>
    <row r="120" spans="1:30" x14ac:dyDescent="0.15">
      <c r="A120" s="212" t="s">
        <v>4915</v>
      </c>
      <c r="C120" s="224" t="s">
        <v>3069</v>
      </c>
      <c r="D120" s="490" t="s">
        <v>5300</v>
      </c>
      <c r="E120" s="490" t="s">
        <v>5286</v>
      </c>
      <c r="F120" s="458" t="s">
        <v>3057</v>
      </c>
      <c r="G120" s="458" t="s">
        <v>2627</v>
      </c>
      <c r="H120" s="476" t="s">
        <v>2921</v>
      </c>
      <c r="I120" s="454" t="s">
        <v>6673</v>
      </c>
      <c r="J120" s="491" t="s">
        <v>7</v>
      </c>
      <c r="K120" s="737" t="s">
        <v>569</v>
      </c>
      <c r="L120" s="738"/>
      <c r="M120" s="231">
        <v>24593</v>
      </c>
      <c r="N120" s="471">
        <v>120</v>
      </c>
      <c r="O120" s="471"/>
      <c r="P120" s="469"/>
      <c r="AC120" s="769"/>
      <c r="AD120" s="769"/>
    </row>
    <row r="121" spans="1:30" x14ac:dyDescent="0.15">
      <c r="A121" s="212" t="s">
        <v>4915</v>
      </c>
      <c r="C121" s="224" t="s">
        <v>3069</v>
      </c>
      <c r="D121" s="490" t="s">
        <v>5300</v>
      </c>
      <c r="E121" s="490" t="s">
        <v>5286</v>
      </c>
      <c r="F121" s="458" t="s">
        <v>7426</v>
      </c>
      <c r="G121" s="458" t="s">
        <v>2628</v>
      </c>
      <c r="H121" s="476" t="s">
        <v>2922</v>
      </c>
      <c r="I121" s="454" t="s">
        <v>1065</v>
      </c>
      <c r="J121" s="491" t="s">
        <v>7</v>
      </c>
      <c r="K121" s="737" t="s">
        <v>21</v>
      </c>
      <c r="L121" s="738"/>
      <c r="M121" s="231">
        <v>24807</v>
      </c>
      <c r="N121" s="471">
        <v>100</v>
      </c>
      <c r="O121" s="471"/>
      <c r="P121" s="469"/>
      <c r="AC121" s="769"/>
      <c r="AD121" s="769"/>
    </row>
    <row r="122" spans="1:30" x14ac:dyDescent="0.15">
      <c r="A122" s="212" t="s">
        <v>4915</v>
      </c>
      <c r="C122" s="224" t="s">
        <v>3069</v>
      </c>
      <c r="D122" s="490" t="s">
        <v>5300</v>
      </c>
      <c r="E122" s="490" t="s">
        <v>5286</v>
      </c>
      <c r="F122" s="458" t="s">
        <v>3058</v>
      </c>
      <c r="G122" s="458" t="s">
        <v>2629</v>
      </c>
      <c r="H122" s="476" t="s">
        <v>2923</v>
      </c>
      <c r="I122" s="454" t="s">
        <v>1066</v>
      </c>
      <c r="J122" s="491" t="s">
        <v>7</v>
      </c>
      <c r="K122" s="737" t="s">
        <v>21</v>
      </c>
      <c r="L122" s="738"/>
      <c r="M122" s="231">
        <v>25020</v>
      </c>
      <c r="N122" s="471">
        <v>35</v>
      </c>
      <c r="O122" s="471"/>
      <c r="P122" s="469"/>
      <c r="AC122" s="769"/>
      <c r="AD122" s="769"/>
    </row>
    <row r="123" spans="1:30" x14ac:dyDescent="0.15">
      <c r="A123" s="212" t="s">
        <v>4915</v>
      </c>
      <c r="C123" s="224" t="s">
        <v>3069</v>
      </c>
      <c r="D123" s="490" t="s">
        <v>5300</v>
      </c>
      <c r="E123" s="490" t="s">
        <v>5286</v>
      </c>
      <c r="F123" s="458" t="s">
        <v>3059</v>
      </c>
      <c r="G123" s="458" t="s">
        <v>2630</v>
      </c>
      <c r="H123" s="476" t="s">
        <v>2924</v>
      </c>
      <c r="I123" s="454" t="s">
        <v>1067</v>
      </c>
      <c r="J123" s="491" t="s">
        <v>7</v>
      </c>
      <c r="K123" s="737" t="s">
        <v>21</v>
      </c>
      <c r="L123" s="738"/>
      <c r="M123" s="231">
        <v>26390</v>
      </c>
      <c r="N123" s="471">
        <v>50</v>
      </c>
      <c r="O123" s="471"/>
      <c r="P123" s="469"/>
      <c r="AC123" s="769"/>
      <c r="AD123" s="769"/>
    </row>
    <row r="124" spans="1:30" x14ac:dyDescent="0.15">
      <c r="A124" s="212" t="s">
        <v>4915</v>
      </c>
      <c r="C124" s="224" t="s">
        <v>3069</v>
      </c>
      <c r="D124" s="490" t="s">
        <v>5300</v>
      </c>
      <c r="E124" s="490" t="s">
        <v>5286</v>
      </c>
      <c r="F124" s="458" t="s">
        <v>1069</v>
      </c>
      <c r="G124" s="458" t="s">
        <v>2633</v>
      </c>
      <c r="H124" s="476" t="s">
        <v>2928</v>
      </c>
      <c r="I124" s="454" t="s">
        <v>581</v>
      </c>
      <c r="J124" s="491" t="s">
        <v>7</v>
      </c>
      <c r="K124" s="737" t="s">
        <v>580</v>
      </c>
      <c r="L124" s="738"/>
      <c r="M124" s="231">
        <v>27851</v>
      </c>
      <c r="N124" s="471">
        <v>40</v>
      </c>
      <c r="O124" s="471"/>
      <c r="P124" s="469"/>
      <c r="AC124" s="769"/>
      <c r="AD124" s="769"/>
    </row>
    <row r="125" spans="1:30" x14ac:dyDescent="0.15">
      <c r="A125" s="212" t="s">
        <v>4915</v>
      </c>
      <c r="C125" s="224" t="s">
        <v>3069</v>
      </c>
      <c r="D125" s="490" t="s">
        <v>5300</v>
      </c>
      <c r="E125" s="490" t="s">
        <v>5286</v>
      </c>
      <c r="F125" s="458" t="s">
        <v>3060</v>
      </c>
      <c r="G125" s="458" t="s">
        <v>2634</v>
      </c>
      <c r="H125" s="476" t="s">
        <v>2929</v>
      </c>
      <c r="I125" s="454" t="s">
        <v>586</v>
      </c>
      <c r="J125" s="491" t="s">
        <v>7</v>
      </c>
      <c r="K125" s="737" t="s">
        <v>584</v>
      </c>
      <c r="L125" s="738"/>
      <c r="M125" s="231">
        <v>28216</v>
      </c>
      <c r="N125" s="471">
        <v>50</v>
      </c>
      <c r="O125" s="471"/>
      <c r="P125" s="469"/>
      <c r="AC125" s="769"/>
      <c r="AD125" s="769"/>
    </row>
    <row r="126" spans="1:30" x14ac:dyDescent="0.15">
      <c r="A126" s="212" t="s">
        <v>4915</v>
      </c>
      <c r="C126" s="224" t="s">
        <v>3069</v>
      </c>
      <c r="D126" s="490" t="s">
        <v>5300</v>
      </c>
      <c r="E126" s="490" t="s">
        <v>5286</v>
      </c>
      <c r="F126" s="458" t="s">
        <v>2253</v>
      </c>
      <c r="G126" s="458" t="s">
        <v>2636</v>
      </c>
      <c r="H126" s="476" t="s">
        <v>2931</v>
      </c>
      <c r="I126" s="454" t="s">
        <v>6674</v>
      </c>
      <c r="J126" s="491" t="s">
        <v>7</v>
      </c>
      <c r="K126" s="737" t="s">
        <v>8015</v>
      </c>
      <c r="L126" s="738"/>
      <c r="M126" s="231">
        <v>42093</v>
      </c>
      <c r="N126" s="471">
        <v>40</v>
      </c>
      <c r="O126" s="471"/>
      <c r="P126" s="469"/>
      <c r="AC126" s="769"/>
      <c r="AD126" s="769"/>
    </row>
    <row r="127" spans="1:30" x14ac:dyDescent="0.15">
      <c r="A127" s="212" t="s">
        <v>4915</v>
      </c>
      <c r="C127" s="224" t="s">
        <v>3069</v>
      </c>
      <c r="D127" s="490" t="s">
        <v>5300</v>
      </c>
      <c r="E127" s="490" t="s">
        <v>5286</v>
      </c>
      <c r="F127" s="458" t="s">
        <v>5800</v>
      </c>
      <c r="G127" s="458" t="s">
        <v>5801</v>
      </c>
      <c r="H127" s="476" t="s">
        <v>6675</v>
      </c>
      <c r="I127" s="454" t="s">
        <v>6676</v>
      </c>
      <c r="J127" s="491" t="s">
        <v>7</v>
      </c>
      <c r="K127" s="737" t="s">
        <v>580</v>
      </c>
      <c r="L127" s="738"/>
      <c r="M127" s="231">
        <v>42180</v>
      </c>
      <c r="N127" s="471">
        <v>35</v>
      </c>
      <c r="O127" s="471"/>
      <c r="P127" s="469"/>
      <c r="Q127" s="456"/>
      <c r="R127" s="456"/>
      <c r="AC127" s="769"/>
      <c r="AD127" s="769"/>
    </row>
    <row r="128" spans="1:30" x14ac:dyDescent="0.15">
      <c r="A128" s="212" t="s">
        <v>4915</v>
      </c>
      <c r="C128" s="224" t="s">
        <v>3069</v>
      </c>
      <c r="D128" s="490" t="s">
        <v>5300</v>
      </c>
      <c r="E128" s="490" t="s">
        <v>5287</v>
      </c>
      <c r="F128" s="458" t="s">
        <v>3061</v>
      </c>
      <c r="G128" s="458" t="s">
        <v>2637</v>
      </c>
      <c r="H128" s="476" t="s">
        <v>2932</v>
      </c>
      <c r="I128" s="454" t="s">
        <v>1070</v>
      </c>
      <c r="J128" s="491" t="s">
        <v>29</v>
      </c>
      <c r="K128" s="737" t="s">
        <v>6677</v>
      </c>
      <c r="L128" s="738"/>
      <c r="M128" s="231">
        <v>19115</v>
      </c>
      <c r="N128" s="471">
        <v>100</v>
      </c>
      <c r="O128" s="471"/>
      <c r="P128" s="469" t="s">
        <v>1722</v>
      </c>
      <c r="Q128" s="456"/>
      <c r="R128" s="456"/>
      <c r="AC128" s="769"/>
      <c r="AD128" s="769"/>
    </row>
    <row r="129" spans="1:30" x14ac:dyDescent="0.15">
      <c r="A129" s="212" t="s">
        <v>4915</v>
      </c>
      <c r="C129" s="224" t="s">
        <v>3069</v>
      </c>
      <c r="D129" s="490" t="s">
        <v>5300</v>
      </c>
      <c r="E129" s="490" t="s">
        <v>5287</v>
      </c>
      <c r="F129" s="458" t="s">
        <v>1073</v>
      </c>
      <c r="G129" s="458" t="s">
        <v>2646</v>
      </c>
      <c r="H129" s="476" t="s">
        <v>2941</v>
      </c>
      <c r="I129" s="454" t="s">
        <v>6678</v>
      </c>
      <c r="J129" s="491" t="s">
        <v>7</v>
      </c>
      <c r="K129" s="737" t="s">
        <v>304</v>
      </c>
      <c r="L129" s="738"/>
      <c r="M129" s="231">
        <v>39173</v>
      </c>
      <c r="N129" s="471">
        <v>30</v>
      </c>
      <c r="O129" s="471"/>
      <c r="P129" s="469"/>
      <c r="Q129" s="456"/>
      <c r="R129" s="456"/>
      <c r="AC129" s="769"/>
      <c r="AD129" s="769"/>
    </row>
    <row r="130" spans="1:30" x14ac:dyDescent="0.15">
      <c r="A130" s="212" t="s">
        <v>4915</v>
      </c>
      <c r="C130" s="224" t="s">
        <v>3069</v>
      </c>
      <c r="D130" s="490" t="s">
        <v>5300</v>
      </c>
      <c r="E130" s="490" t="s">
        <v>5287</v>
      </c>
      <c r="F130" s="458" t="s">
        <v>3062</v>
      </c>
      <c r="G130" s="458" t="s">
        <v>2647</v>
      </c>
      <c r="H130" s="476" t="s">
        <v>2942</v>
      </c>
      <c r="I130" s="454" t="s">
        <v>605</v>
      </c>
      <c r="J130" s="491" t="s">
        <v>7</v>
      </c>
      <c r="K130" s="737" t="s">
        <v>622</v>
      </c>
      <c r="L130" s="738"/>
      <c r="M130" s="231">
        <v>24869</v>
      </c>
      <c r="N130" s="471">
        <v>40</v>
      </c>
      <c r="O130" s="471"/>
      <c r="P130" s="469"/>
      <c r="Q130" s="456"/>
      <c r="R130" s="456"/>
      <c r="AC130" s="769"/>
      <c r="AD130" s="769"/>
    </row>
    <row r="131" spans="1:30" x14ac:dyDescent="0.15">
      <c r="A131" s="212" t="s">
        <v>4915</v>
      </c>
      <c r="C131" s="224" t="s">
        <v>3069</v>
      </c>
      <c r="D131" s="490" t="s">
        <v>5300</v>
      </c>
      <c r="E131" s="490" t="s">
        <v>5287</v>
      </c>
      <c r="F131" s="458" t="s">
        <v>1074</v>
      </c>
      <c r="G131" s="458" t="s">
        <v>2648</v>
      </c>
      <c r="H131" s="476" t="s">
        <v>2943</v>
      </c>
      <c r="I131" s="454" t="s">
        <v>619</v>
      </c>
      <c r="J131" s="491" t="s">
        <v>7</v>
      </c>
      <c r="K131" s="737" t="s">
        <v>618</v>
      </c>
      <c r="L131" s="738"/>
      <c r="M131" s="231">
        <v>25020</v>
      </c>
      <c r="N131" s="471">
        <v>120</v>
      </c>
      <c r="O131" s="471"/>
      <c r="P131" s="469"/>
      <c r="AC131" s="769"/>
      <c r="AD131" s="769"/>
    </row>
    <row r="132" spans="1:30" x14ac:dyDescent="0.15">
      <c r="A132" s="212" t="s">
        <v>4915</v>
      </c>
      <c r="C132" s="224" t="s">
        <v>3069</v>
      </c>
      <c r="D132" s="490" t="s">
        <v>5300</v>
      </c>
      <c r="E132" s="490" t="s">
        <v>5287</v>
      </c>
      <c r="F132" s="458" t="s">
        <v>1075</v>
      </c>
      <c r="G132" s="458" t="s">
        <v>2649</v>
      </c>
      <c r="H132" s="476" t="s">
        <v>2944</v>
      </c>
      <c r="I132" s="454" t="s">
        <v>1076</v>
      </c>
      <c r="J132" s="491" t="s">
        <v>7</v>
      </c>
      <c r="K132" s="737" t="s">
        <v>618</v>
      </c>
      <c r="L132" s="738"/>
      <c r="M132" s="231">
        <v>27851</v>
      </c>
      <c r="N132" s="471">
        <v>70</v>
      </c>
      <c r="O132" s="471"/>
      <c r="P132" s="469"/>
      <c r="AC132" s="769"/>
      <c r="AD132" s="769"/>
    </row>
    <row r="133" spans="1:30" x14ac:dyDescent="0.15">
      <c r="A133" s="212" t="s">
        <v>4915</v>
      </c>
      <c r="C133" s="224" t="s">
        <v>3069</v>
      </c>
      <c r="D133" s="490" t="s">
        <v>5851</v>
      </c>
      <c r="E133" s="490" t="s">
        <v>4314</v>
      </c>
      <c r="F133" s="458" t="s">
        <v>1078</v>
      </c>
      <c r="G133" s="458" t="s">
        <v>2650</v>
      </c>
      <c r="H133" s="476" t="s">
        <v>2945</v>
      </c>
      <c r="I133" s="454" t="s">
        <v>1079</v>
      </c>
      <c r="J133" s="491" t="s">
        <v>7</v>
      </c>
      <c r="K133" s="737" t="s">
        <v>8017</v>
      </c>
      <c r="L133" s="738"/>
      <c r="M133" s="231">
        <v>39539</v>
      </c>
      <c r="N133" s="471">
        <v>120</v>
      </c>
      <c r="O133" s="471"/>
      <c r="P133" s="469"/>
      <c r="AC133" s="769"/>
      <c r="AD133" s="769"/>
    </row>
    <row r="134" spans="1:30" x14ac:dyDescent="0.15">
      <c r="A134" s="212" t="s">
        <v>4915</v>
      </c>
      <c r="C134" s="224" t="s">
        <v>3069</v>
      </c>
      <c r="D134" s="490" t="s">
        <v>5851</v>
      </c>
      <c r="E134" s="490" t="s">
        <v>4314</v>
      </c>
      <c r="F134" s="458" t="s">
        <v>1080</v>
      </c>
      <c r="G134" s="458" t="s">
        <v>2651</v>
      </c>
      <c r="H134" s="476" t="s">
        <v>2946</v>
      </c>
      <c r="I134" s="454" t="s">
        <v>6679</v>
      </c>
      <c r="J134" s="491" t="s">
        <v>7</v>
      </c>
      <c r="K134" s="737" t="s">
        <v>641</v>
      </c>
      <c r="L134" s="738"/>
      <c r="M134" s="231">
        <v>20929</v>
      </c>
      <c r="N134" s="471">
        <v>20</v>
      </c>
      <c r="O134" s="471"/>
      <c r="P134" s="469"/>
      <c r="AC134" s="769"/>
      <c r="AD134" s="769"/>
    </row>
    <row r="135" spans="1:30" x14ac:dyDescent="0.15">
      <c r="A135" s="212" t="s">
        <v>4915</v>
      </c>
      <c r="C135" s="224" t="s">
        <v>3069</v>
      </c>
      <c r="D135" s="490" t="s">
        <v>5851</v>
      </c>
      <c r="E135" s="490" t="s">
        <v>4314</v>
      </c>
      <c r="F135" s="458" t="s">
        <v>3063</v>
      </c>
      <c r="G135" s="458" t="s">
        <v>2652</v>
      </c>
      <c r="H135" s="476" t="s">
        <v>2947</v>
      </c>
      <c r="I135" s="454" t="s">
        <v>1081</v>
      </c>
      <c r="J135" s="491" t="s">
        <v>7</v>
      </c>
      <c r="K135" s="737" t="s">
        <v>637</v>
      </c>
      <c r="L135" s="738"/>
      <c r="M135" s="231">
        <v>22549</v>
      </c>
      <c r="N135" s="471">
        <v>20</v>
      </c>
      <c r="O135" s="471"/>
      <c r="P135" s="469"/>
      <c r="AC135" s="769"/>
      <c r="AD135" s="769"/>
    </row>
    <row r="136" spans="1:30" x14ac:dyDescent="0.15">
      <c r="A136" s="212" t="s">
        <v>4915</v>
      </c>
      <c r="C136" s="224" t="s">
        <v>3069</v>
      </c>
      <c r="D136" s="490" t="s">
        <v>5851</v>
      </c>
      <c r="E136" s="490" t="s">
        <v>4314</v>
      </c>
      <c r="F136" s="458" t="s">
        <v>1082</v>
      </c>
      <c r="G136" s="458" t="s">
        <v>2653</v>
      </c>
      <c r="H136" s="476" t="s">
        <v>2948</v>
      </c>
      <c r="I136" s="454" t="s">
        <v>635</v>
      </c>
      <c r="J136" s="491" t="s">
        <v>7</v>
      </c>
      <c r="K136" s="737" t="s">
        <v>8018</v>
      </c>
      <c r="L136" s="738"/>
      <c r="M136" s="231">
        <v>24999</v>
      </c>
      <c r="N136" s="471">
        <v>20</v>
      </c>
      <c r="O136" s="471"/>
      <c r="P136" s="469"/>
      <c r="AC136" s="769"/>
      <c r="AD136" s="769"/>
    </row>
    <row r="137" spans="1:30" x14ac:dyDescent="0.15">
      <c r="A137" s="212" t="s">
        <v>4915</v>
      </c>
      <c r="C137" s="224" t="s">
        <v>3069</v>
      </c>
      <c r="D137" s="490" t="s">
        <v>5851</v>
      </c>
      <c r="E137" s="490" t="s">
        <v>4314</v>
      </c>
      <c r="F137" s="458" t="s">
        <v>6680</v>
      </c>
      <c r="G137" s="458" t="s">
        <v>2654</v>
      </c>
      <c r="H137" s="476" t="s">
        <v>2949</v>
      </c>
      <c r="I137" s="454" t="s">
        <v>38</v>
      </c>
      <c r="J137" s="491" t="s">
        <v>7</v>
      </c>
      <c r="K137" s="737" t="s">
        <v>8019</v>
      </c>
      <c r="L137" s="738"/>
      <c r="M137" s="231">
        <v>26604</v>
      </c>
      <c r="N137" s="471">
        <v>40</v>
      </c>
      <c r="O137" s="471"/>
      <c r="P137" s="469"/>
      <c r="AC137" s="769"/>
      <c r="AD137" s="769"/>
    </row>
    <row r="138" spans="1:30" x14ac:dyDescent="0.15">
      <c r="A138" s="212" t="s">
        <v>4915</v>
      </c>
      <c r="C138" s="224" t="s">
        <v>3069</v>
      </c>
      <c r="D138" s="490" t="s">
        <v>5851</v>
      </c>
      <c r="E138" s="490" t="s">
        <v>4314</v>
      </c>
      <c r="F138" s="458" t="s">
        <v>1083</v>
      </c>
      <c r="G138" s="458" t="s">
        <v>2655</v>
      </c>
      <c r="H138" s="476" t="s">
        <v>2950</v>
      </c>
      <c r="I138" s="454" t="s">
        <v>6681</v>
      </c>
      <c r="J138" s="491" t="s">
        <v>7</v>
      </c>
      <c r="K138" s="737" t="s">
        <v>1084</v>
      </c>
      <c r="L138" s="738"/>
      <c r="M138" s="231">
        <v>28216</v>
      </c>
      <c r="N138" s="471">
        <v>100</v>
      </c>
      <c r="O138" s="471"/>
      <c r="P138" s="469"/>
      <c r="AC138" s="769"/>
      <c r="AD138" s="769"/>
    </row>
    <row r="139" spans="1:30" x14ac:dyDescent="0.15">
      <c r="A139" s="212" t="s">
        <v>4915</v>
      </c>
      <c r="C139" s="224" t="s">
        <v>3069</v>
      </c>
      <c r="D139" s="490" t="s">
        <v>5851</v>
      </c>
      <c r="E139" s="490" t="s">
        <v>4314</v>
      </c>
      <c r="F139" s="458" t="s">
        <v>1085</v>
      </c>
      <c r="G139" s="458" t="s">
        <v>2656</v>
      </c>
      <c r="H139" s="476" t="s">
        <v>2951</v>
      </c>
      <c r="I139" s="454" t="s">
        <v>629</v>
      </c>
      <c r="J139" s="491" t="s">
        <v>7</v>
      </c>
      <c r="K139" s="737" t="s">
        <v>8020</v>
      </c>
      <c r="L139" s="738"/>
      <c r="M139" s="231">
        <v>28581</v>
      </c>
      <c r="N139" s="471">
        <v>40</v>
      </c>
      <c r="O139" s="471"/>
      <c r="P139" s="469"/>
      <c r="AC139" s="769"/>
      <c r="AD139" s="769"/>
    </row>
    <row r="140" spans="1:30" x14ac:dyDescent="0.15">
      <c r="A140" s="212" t="s">
        <v>4915</v>
      </c>
      <c r="C140" s="224" t="s">
        <v>3069</v>
      </c>
      <c r="D140" s="490" t="s">
        <v>5851</v>
      </c>
      <c r="E140" s="490" t="s">
        <v>4314</v>
      </c>
      <c r="F140" s="458" t="s">
        <v>1086</v>
      </c>
      <c r="G140" s="458" t="s">
        <v>2657</v>
      </c>
      <c r="H140" s="476" t="s">
        <v>2952</v>
      </c>
      <c r="I140" s="454" t="s">
        <v>1087</v>
      </c>
      <c r="J140" s="491" t="s">
        <v>7</v>
      </c>
      <c r="K140" s="737" t="s">
        <v>1847</v>
      </c>
      <c r="L140" s="738"/>
      <c r="M140" s="231">
        <v>28946</v>
      </c>
      <c r="N140" s="471">
        <v>120</v>
      </c>
      <c r="O140" s="471"/>
      <c r="P140" s="469"/>
      <c r="AC140" s="769"/>
      <c r="AD140" s="769"/>
    </row>
    <row r="141" spans="1:30" x14ac:dyDescent="0.15">
      <c r="A141" s="212" t="s">
        <v>4915</v>
      </c>
      <c r="C141" s="224" t="s">
        <v>3069</v>
      </c>
      <c r="D141" s="490" t="s">
        <v>5851</v>
      </c>
      <c r="E141" s="490" t="s">
        <v>4314</v>
      </c>
      <c r="F141" s="458" t="s">
        <v>3064</v>
      </c>
      <c r="G141" s="458" t="s">
        <v>2658</v>
      </c>
      <c r="H141" s="476" t="s">
        <v>2953</v>
      </c>
      <c r="I141" s="454" t="s">
        <v>632</v>
      </c>
      <c r="J141" s="491" t="s">
        <v>7</v>
      </c>
      <c r="K141" s="737" t="s">
        <v>8021</v>
      </c>
      <c r="L141" s="738"/>
      <c r="M141" s="231">
        <v>29312</v>
      </c>
      <c r="N141" s="471">
        <v>140</v>
      </c>
      <c r="O141" s="471"/>
      <c r="P141" s="469"/>
      <c r="AC141" s="769"/>
      <c r="AD141" s="769"/>
    </row>
    <row r="142" spans="1:30" x14ac:dyDescent="0.15">
      <c r="A142" s="212" t="s">
        <v>4915</v>
      </c>
      <c r="C142" s="224" t="s">
        <v>3069</v>
      </c>
      <c r="D142" s="490" t="s">
        <v>5851</v>
      </c>
      <c r="E142" s="490" t="s">
        <v>4314</v>
      </c>
      <c r="F142" s="458" t="s">
        <v>1088</v>
      </c>
      <c r="G142" s="458" t="s">
        <v>2659</v>
      </c>
      <c r="H142" s="476" t="s">
        <v>2954</v>
      </c>
      <c r="I142" s="454" t="s">
        <v>1089</v>
      </c>
      <c r="J142" s="491" t="s">
        <v>7</v>
      </c>
      <c r="K142" s="737" t="s">
        <v>8021</v>
      </c>
      <c r="L142" s="738"/>
      <c r="M142" s="231">
        <v>38078</v>
      </c>
      <c r="N142" s="471">
        <v>90</v>
      </c>
      <c r="O142" s="471"/>
      <c r="P142" s="469"/>
      <c r="AC142" s="769"/>
      <c r="AD142" s="769"/>
    </row>
    <row r="143" spans="1:30" x14ac:dyDescent="0.15">
      <c r="A143" s="212" t="s">
        <v>4915</v>
      </c>
      <c r="C143" s="224" t="s">
        <v>3069</v>
      </c>
      <c r="D143" s="490" t="s">
        <v>5851</v>
      </c>
      <c r="E143" s="490" t="s">
        <v>4314</v>
      </c>
      <c r="F143" s="458" t="s">
        <v>3065</v>
      </c>
      <c r="G143" s="458" t="s">
        <v>2660</v>
      </c>
      <c r="H143" s="476" t="s">
        <v>2955</v>
      </c>
      <c r="I143" s="454" t="s">
        <v>74</v>
      </c>
      <c r="J143" s="491" t="s">
        <v>27</v>
      </c>
      <c r="K143" s="737" t="s">
        <v>1847</v>
      </c>
      <c r="L143" s="738"/>
      <c r="M143" s="231">
        <v>38443</v>
      </c>
      <c r="N143" s="471">
        <v>110</v>
      </c>
      <c r="O143" s="471"/>
      <c r="P143" s="469"/>
      <c r="AC143" s="769"/>
      <c r="AD143" s="769"/>
    </row>
    <row r="144" spans="1:30" x14ac:dyDescent="0.15">
      <c r="A144" s="212" t="s">
        <v>4915</v>
      </c>
      <c r="C144" s="224" t="s">
        <v>3069</v>
      </c>
      <c r="D144" s="490" t="s">
        <v>5851</v>
      </c>
      <c r="E144" s="490" t="s">
        <v>4314</v>
      </c>
      <c r="F144" s="458" t="s">
        <v>2260</v>
      </c>
      <c r="G144" s="458" t="s">
        <v>2661</v>
      </c>
      <c r="H144" s="476" t="s">
        <v>2957</v>
      </c>
      <c r="I144" s="454" t="s">
        <v>1077</v>
      </c>
      <c r="J144" s="491" t="s">
        <v>27</v>
      </c>
      <c r="K144" s="737" t="s">
        <v>8017</v>
      </c>
      <c r="L144" s="738"/>
      <c r="M144" s="231">
        <v>42093</v>
      </c>
      <c r="N144" s="471">
        <v>120</v>
      </c>
      <c r="O144" s="471"/>
      <c r="P144" s="469"/>
      <c r="AC144" s="769"/>
      <c r="AD144" s="769"/>
    </row>
    <row r="145" spans="1:30" x14ac:dyDescent="0.15">
      <c r="A145" s="212" t="s">
        <v>4915</v>
      </c>
      <c r="C145" s="224" t="s">
        <v>3069</v>
      </c>
      <c r="D145" s="490" t="s">
        <v>5285</v>
      </c>
      <c r="E145" s="490" t="s">
        <v>4315</v>
      </c>
      <c r="F145" s="458" t="s">
        <v>1090</v>
      </c>
      <c r="G145" s="458" t="s">
        <v>2662</v>
      </c>
      <c r="H145" s="476" t="s">
        <v>2958</v>
      </c>
      <c r="I145" s="454" t="s">
        <v>1091</v>
      </c>
      <c r="J145" s="491" t="s">
        <v>27</v>
      </c>
      <c r="K145" s="737" t="s">
        <v>651</v>
      </c>
      <c r="L145" s="738"/>
      <c r="M145" s="231">
        <v>39904</v>
      </c>
      <c r="N145" s="471">
        <v>50</v>
      </c>
      <c r="O145" s="471"/>
      <c r="P145" s="469"/>
      <c r="AC145" s="769"/>
      <c r="AD145" s="769"/>
    </row>
    <row r="146" spans="1:30" x14ac:dyDescent="0.15">
      <c r="A146" s="212" t="s">
        <v>4915</v>
      </c>
      <c r="C146" s="224" t="s">
        <v>3069</v>
      </c>
      <c r="D146" s="490" t="s">
        <v>5285</v>
      </c>
      <c r="E146" s="490" t="s">
        <v>4315</v>
      </c>
      <c r="F146" s="458" t="s">
        <v>1092</v>
      </c>
      <c r="G146" s="458" t="s">
        <v>2663</v>
      </c>
      <c r="H146" s="476" t="s">
        <v>2959</v>
      </c>
      <c r="I146" s="454" t="s">
        <v>1093</v>
      </c>
      <c r="J146" s="491" t="s">
        <v>7</v>
      </c>
      <c r="K146" s="737" t="s">
        <v>648</v>
      </c>
      <c r="L146" s="738"/>
      <c r="M146" s="231">
        <v>39539</v>
      </c>
      <c r="N146" s="471">
        <v>45</v>
      </c>
      <c r="O146" s="471"/>
      <c r="P146" s="469"/>
      <c r="AC146" s="769"/>
      <c r="AD146" s="769"/>
    </row>
    <row r="147" spans="1:30" x14ac:dyDescent="0.15">
      <c r="A147" s="212" t="s">
        <v>4915</v>
      </c>
      <c r="C147" s="224" t="s">
        <v>3069</v>
      </c>
      <c r="D147" s="490" t="s">
        <v>5285</v>
      </c>
      <c r="E147" s="490" t="s">
        <v>4315</v>
      </c>
      <c r="F147" s="458" t="s">
        <v>1096</v>
      </c>
      <c r="G147" s="458" t="s">
        <v>2667</v>
      </c>
      <c r="H147" s="476" t="s">
        <v>2964</v>
      </c>
      <c r="I147" s="454" t="s">
        <v>644</v>
      </c>
      <c r="J147" s="491" t="s">
        <v>7</v>
      </c>
      <c r="K147" s="737" t="s">
        <v>643</v>
      </c>
      <c r="L147" s="738"/>
      <c r="M147" s="231">
        <v>19568</v>
      </c>
      <c r="N147" s="471">
        <v>30</v>
      </c>
      <c r="O147" s="471"/>
      <c r="P147" s="472"/>
      <c r="R147" s="456"/>
      <c r="AC147" s="769"/>
      <c r="AD147" s="769"/>
    </row>
    <row r="148" spans="1:30" x14ac:dyDescent="0.15">
      <c r="A148" s="212" t="s">
        <v>4915</v>
      </c>
      <c r="C148" s="224" t="s">
        <v>3069</v>
      </c>
      <c r="D148" s="490" t="s">
        <v>5285</v>
      </c>
      <c r="E148" s="490" t="s">
        <v>4315</v>
      </c>
      <c r="F148" s="458" t="s">
        <v>1097</v>
      </c>
      <c r="G148" s="458" t="s">
        <v>2669</v>
      </c>
      <c r="H148" s="476" t="s">
        <v>2966</v>
      </c>
      <c r="I148" s="454" t="s">
        <v>653</v>
      </c>
      <c r="J148" s="491" t="s">
        <v>7</v>
      </c>
      <c r="K148" s="737" t="s">
        <v>651</v>
      </c>
      <c r="L148" s="738"/>
      <c r="M148" s="231">
        <v>29677</v>
      </c>
      <c r="N148" s="463">
        <v>30</v>
      </c>
      <c r="O148" s="471"/>
      <c r="P148" s="472"/>
      <c r="Q148" s="456"/>
      <c r="R148" s="456"/>
      <c r="AC148" s="769"/>
      <c r="AD148" s="769"/>
    </row>
    <row r="149" spans="1:30" x14ac:dyDescent="0.15">
      <c r="A149" s="212" t="s">
        <v>4915</v>
      </c>
      <c r="C149" s="224" t="s">
        <v>3069</v>
      </c>
      <c r="D149" s="490" t="s">
        <v>5239</v>
      </c>
      <c r="E149" s="490" t="s">
        <v>5229</v>
      </c>
      <c r="F149" s="458" t="s">
        <v>1101</v>
      </c>
      <c r="G149" s="458" t="s">
        <v>2679</v>
      </c>
      <c r="H149" s="476" t="s">
        <v>2978</v>
      </c>
      <c r="I149" s="454" t="s">
        <v>704</v>
      </c>
      <c r="J149" s="491" t="s">
        <v>7</v>
      </c>
      <c r="K149" s="737" t="s">
        <v>702</v>
      </c>
      <c r="L149" s="738"/>
      <c r="M149" s="231">
        <v>24259</v>
      </c>
      <c r="N149" s="463">
        <v>69</v>
      </c>
      <c r="O149" s="471"/>
      <c r="P149" s="469" t="s">
        <v>6050</v>
      </c>
      <c r="AC149" s="769"/>
      <c r="AD149" s="769"/>
    </row>
    <row r="150" spans="1:30" x14ac:dyDescent="0.15">
      <c r="A150" s="212" t="s">
        <v>4915</v>
      </c>
      <c r="C150" s="224" t="s">
        <v>3069</v>
      </c>
      <c r="D150" s="490" t="s">
        <v>5239</v>
      </c>
      <c r="E150" s="490" t="s">
        <v>5229</v>
      </c>
      <c r="F150" s="458" t="s">
        <v>1102</v>
      </c>
      <c r="G150" s="458" t="s">
        <v>2680</v>
      </c>
      <c r="H150" s="476" t="s">
        <v>2979</v>
      </c>
      <c r="I150" s="454" t="s">
        <v>701</v>
      </c>
      <c r="J150" s="491" t="s">
        <v>7</v>
      </c>
      <c r="K150" s="737" t="s">
        <v>699</v>
      </c>
      <c r="L150" s="738"/>
      <c r="M150" s="231">
        <v>25235</v>
      </c>
      <c r="N150" s="463">
        <v>30</v>
      </c>
      <c r="O150" s="471"/>
      <c r="P150" s="469"/>
      <c r="AC150" s="769"/>
      <c r="AD150" s="769"/>
    </row>
    <row r="151" spans="1:30" x14ac:dyDescent="0.15">
      <c r="A151" s="212" t="s">
        <v>4915</v>
      </c>
      <c r="C151" s="224" t="s">
        <v>3069</v>
      </c>
      <c r="D151" s="490" t="s">
        <v>5239</v>
      </c>
      <c r="E151" s="490" t="s">
        <v>5229</v>
      </c>
      <c r="F151" s="458" t="s">
        <v>4353</v>
      </c>
      <c r="G151" s="458" t="s">
        <v>2681</v>
      </c>
      <c r="H151" s="476" t="s">
        <v>2980</v>
      </c>
      <c r="I151" s="454" t="s">
        <v>696</v>
      </c>
      <c r="J151" s="491" t="s">
        <v>7</v>
      </c>
      <c r="K151" s="737" t="s">
        <v>697</v>
      </c>
      <c r="L151" s="738"/>
      <c r="M151" s="231">
        <v>26024</v>
      </c>
      <c r="N151" s="471">
        <v>60</v>
      </c>
      <c r="O151" s="471"/>
      <c r="P151" s="469"/>
      <c r="AC151" s="769"/>
      <c r="AD151" s="769"/>
    </row>
    <row r="152" spans="1:30" x14ac:dyDescent="0.15">
      <c r="A152" s="212" t="s">
        <v>4915</v>
      </c>
      <c r="C152" s="224" t="s">
        <v>3069</v>
      </c>
      <c r="D152" s="490" t="s">
        <v>5239</v>
      </c>
      <c r="E152" s="490" t="s">
        <v>5229</v>
      </c>
      <c r="F152" s="458" t="s">
        <v>1103</v>
      </c>
      <c r="G152" s="458" t="s">
        <v>2682</v>
      </c>
      <c r="H152" s="476" t="s">
        <v>2981</v>
      </c>
      <c r="I152" s="454" t="s">
        <v>1104</v>
      </c>
      <c r="J152" s="491" t="s">
        <v>7</v>
      </c>
      <c r="K152" s="737" t="s">
        <v>699</v>
      </c>
      <c r="L152" s="738"/>
      <c r="M152" s="231">
        <v>27485</v>
      </c>
      <c r="N152" s="471">
        <v>40</v>
      </c>
      <c r="O152" s="471"/>
      <c r="P152" s="469"/>
      <c r="AC152" s="769"/>
      <c r="AD152" s="769"/>
    </row>
    <row r="153" spans="1:30" x14ac:dyDescent="0.15">
      <c r="A153" s="212" t="s">
        <v>4915</v>
      </c>
      <c r="C153" s="224" t="s">
        <v>3069</v>
      </c>
      <c r="D153" s="490" t="s">
        <v>5239</v>
      </c>
      <c r="E153" s="490" t="s">
        <v>5229</v>
      </c>
      <c r="F153" s="458" t="s">
        <v>1105</v>
      </c>
      <c r="G153" s="458" t="s">
        <v>2683</v>
      </c>
      <c r="H153" s="476" t="s">
        <v>2982</v>
      </c>
      <c r="I153" s="454" t="s">
        <v>1106</v>
      </c>
      <c r="J153" s="491" t="s">
        <v>5381</v>
      </c>
      <c r="K153" s="737" t="s">
        <v>6682</v>
      </c>
      <c r="L153" s="738"/>
      <c r="M153" s="231">
        <v>35211</v>
      </c>
      <c r="N153" s="471">
        <v>30</v>
      </c>
      <c r="O153" s="471"/>
      <c r="P153" s="469"/>
      <c r="AC153" s="769"/>
      <c r="AD153" s="769"/>
    </row>
    <row r="154" spans="1:30" x14ac:dyDescent="0.15">
      <c r="A154" s="212" t="s">
        <v>4915</v>
      </c>
      <c r="C154" s="224" t="s">
        <v>3069</v>
      </c>
      <c r="D154" s="490" t="s">
        <v>5285</v>
      </c>
      <c r="E154" s="490" t="s">
        <v>5273</v>
      </c>
      <c r="F154" s="458" t="s">
        <v>7876</v>
      </c>
      <c r="G154" s="458" t="s">
        <v>2686</v>
      </c>
      <c r="H154" s="476" t="s">
        <v>2986</v>
      </c>
      <c r="I154" s="454" t="s">
        <v>1109</v>
      </c>
      <c r="J154" s="491" t="s">
        <v>7</v>
      </c>
      <c r="K154" s="737" t="s">
        <v>494</v>
      </c>
      <c r="L154" s="738"/>
      <c r="M154" s="231">
        <v>30042</v>
      </c>
      <c r="N154" s="471">
        <v>30</v>
      </c>
      <c r="O154" s="471"/>
      <c r="P154" s="469"/>
      <c r="AC154" s="769"/>
      <c r="AD154" s="769"/>
    </row>
    <row r="155" spans="1:30" x14ac:dyDescent="0.15">
      <c r="A155" s="212" t="s">
        <v>4915</v>
      </c>
      <c r="C155" s="224" t="s">
        <v>3069</v>
      </c>
      <c r="D155" s="490" t="s">
        <v>5285</v>
      </c>
      <c r="E155" s="490" t="s">
        <v>5275</v>
      </c>
      <c r="F155" s="458" t="s">
        <v>1110</v>
      </c>
      <c r="G155" s="458" t="s">
        <v>2687</v>
      </c>
      <c r="H155" s="476" t="s">
        <v>2987</v>
      </c>
      <c r="I155" s="454" t="s">
        <v>728</v>
      </c>
      <c r="J155" s="491" t="s">
        <v>7</v>
      </c>
      <c r="K155" s="737" t="s">
        <v>4275</v>
      </c>
      <c r="L155" s="738"/>
      <c r="M155" s="231">
        <v>27120</v>
      </c>
      <c r="N155" s="471">
        <v>20</v>
      </c>
      <c r="O155" s="471"/>
      <c r="P155" s="469"/>
      <c r="AC155" s="769"/>
      <c r="AD155" s="769"/>
    </row>
    <row r="156" spans="1:30" x14ac:dyDescent="0.15">
      <c r="A156" s="212" t="s">
        <v>4915</v>
      </c>
      <c r="C156" s="224" t="s">
        <v>3069</v>
      </c>
      <c r="D156" s="490" t="s">
        <v>5285</v>
      </c>
      <c r="E156" s="490" t="s">
        <v>5275</v>
      </c>
      <c r="F156" s="458" t="s">
        <v>1111</v>
      </c>
      <c r="G156" s="458" t="s">
        <v>2688</v>
      </c>
      <c r="H156" s="476" t="s">
        <v>2988</v>
      </c>
      <c r="I156" s="454" t="s">
        <v>732</v>
      </c>
      <c r="J156" s="491" t="s">
        <v>7</v>
      </c>
      <c r="K156" s="737" t="s">
        <v>4276</v>
      </c>
      <c r="L156" s="738"/>
      <c r="M156" s="231">
        <v>28581</v>
      </c>
      <c r="N156" s="471">
        <v>20</v>
      </c>
      <c r="O156" s="471"/>
      <c r="P156" s="469"/>
      <c r="AC156" s="769"/>
      <c r="AD156" s="769"/>
    </row>
    <row r="157" spans="1:30" x14ac:dyDescent="0.15">
      <c r="A157" s="212" t="s">
        <v>4915</v>
      </c>
      <c r="C157" s="224" t="s">
        <v>3069</v>
      </c>
      <c r="D157" s="490" t="s">
        <v>5285</v>
      </c>
      <c r="E157" s="490" t="s">
        <v>5275</v>
      </c>
      <c r="F157" s="458" t="s">
        <v>1112</v>
      </c>
      <c r="G157" s="458" t="s">
        <v>2690</v>
      </c>
      <c r="H157" s="476" t="s">
        <v>2990</v>
      </c>
      <c r="I157" s="454" t="s">
        <v>737</v>
      </c>
      <c r="J157" s="491" t="s">
        <v>7</v>
      </c>
      <c r="K157" s="737" t="s">
        <v>735</v>
      </c>
      <c r="L157" s="738"/>
      <c r="M157" s="231">
        <v>30042</v>
      </c>
      <c r="N157" s="471">
        <v>20</v>
      </c>
      <c r="O157" s="471"/>
      <c r="P157" s="469"/>
      <c r="AC157" s="769"/>
      <c r="AD157" s="769"/>
    </row>
    <row r="158" spans="1:30" x14ac:dyDescent="0.15">
      <c r="A158" s="212" t="s">
        <v>4915</v>
      </c>
      <c r="C158" s="224" t="s">
        <v>3069</v>
      </c>
      <c r="D158" s="490" t="s">
        <v>5285</v>
      </c>
      <c r="E158" s="490" t="s">
        <v>5275</v>
      </c>
      <c r="F158" s="458" t="s">
        <v>961</v>
      </c>
      <c r="G158" s="458" t="s">
        <v>2691</v>
      </c>
      <c r="H158" s="476" t="s">
        <v>2991</v>
      </c>
      <c r="I158" s="454" t="s">
        <v>734</v>
      </c>
      <c r="J158" s="491" t="s">
        <v>7</v>
      </c>
      <c r="K158" s="737" t="s">
        <v>740</v>
      </c>
      <c r="L158" s="738"/>
      <c r="M158" s="231">
        <v>37347</v>
      </c>
      <c r="N158" s="471">
        <v>20</v>
      </c>
      <c r="O158" s="471"/>
      <c r="P158" s="469"/>
      <c r="R158" s="456"/>
      <c r="AC158" s="769"/>
      <c r="AD158" s="769"/>
    </row>
    <row r="159" spans="1:30" x14ac:dyDescent="0.15">
      <c r="A159" s="212" t="s">
        <v>4915</v>
      </c>
      <c r="C159" s="224" t="s">
        <v>3069</v>
      </c>
      <c r="D159" s="490" t="s">
        <v>5285</v>
      </c>
      <c r="E159" s="490" t="s">
        <v>5275</v>
      </c>
      <c r="F159" s="458" t="s">
        <v>1113</v>
      </c>
      <c r="G159" s="458" t="s">
        <v>2692</v>
      </c>
      <c r="H159" s="476" t="s">
        <v>2992</v>
      </c>
      <c r="I159" s="454" t="s">
        <v>1114</v>
      </c>
      <c r="J159" s="491" t="s">
        <v>7</v>
      </c>
      <c r="K159" s="737" t="s">
        <v>745</v>
      </c>
      <c r="L159" s="738"/>
      <c r="M159" s="231">
        <v>37347</v>
      </c>
      <c r="N159" s="471">
        <v>30</v>
      </c>
      <c r="O159" s="471"/>
      <c r="P159" s="469"/>
      <c r="AC159" s="769"/>
      <c r="AD159" s="769"/>
    </row>
    <row r="160" spans="1:30" x14ac:dyDescent="0.15">
      <c r="A160" s="212" t="s">
        <v>4915</v>
      </c>
      <c r="C160" s="224" t="s">
        <v>3069</v>
      </c>
      <c r="D160" s="490" t="s">
        <v>5252</v>
      </c>
      <c r="E160" s="490" t="s">
        <v>5241</v>
      </c>
      <c r="F160" s="458" t="s">
        <v>1115</v>
      </c>
      <c r="G160" s="458" t="s">
        <v>2693</v>
      </c>
      <c r="H160" s="476" t="s">
        <v>7625</v>
      </c>
      <c r="I160" s="454" t="s">
        <v>749</v>
      </c>
      <c r="J160" s="491" t="s">
        <v>27</v>
      </c>
      <c r="K160" s="737" t="s">
        <v>4270</v>
      </c>
      <c r="L160" s="738"/>
      <c r="M160" s="231">
        <v>42458</v>
      </c>
      <c r="N160" s="471">
        <v>20</v>
      </c>
      <c r="O160" s="471"/>
      <c r="P160" s="469" t="s">
        <v>1961</v>
      </c>
      <c r="AC160" s="769"/>
      <c r="AD160" s="769"/>
    </row>
    <row r="161" spans="1:30" x14ac:dyDescent="0.15">
      <c r="A161" s="212" t="s">
        <v>4915</v>
      </c>
      <c r="C161" s="224" t="s">
        <v>3069</v>
      </c>
      <c r="D161" s="490" t="s">
        <v>5252</v>
      </c>
      <c r="E161" s="490" t="s">
        <v>5244</v>
      </c>
      <c r="F161" s="458" t="s">
        <v>1116</v>
      </c>
      <c r="G161" s="458" t="s">
        <v>2694</v>
      </c>
      <c r="H161" s="476" t="s">
        <v>2993</v>
      </c>
      <c r="I161" s="454" t="s">
        <v>751</v>
      </c>
      <c r="J161" s="491" t="s">
        <v>7</v>
      </c>
      <c r="K161" s="737" t="s">
        <v>280</v>
      </c>
      <c r="L161" s="738"/>
      <c r="M161" s="231">
        <v>39904</v>
      </c>
      <c r="N161" s="471">
        <v>120</v>
      </c>
      <c r="O161" s="471"/>
      <c r="P161" s="469" t="s">
        <v>1961</v>
      </c>
      <c r="AC161" s="769"/>
      <c r="AD161" s="769"/>
    </row>
    <row r="162" spans="1:30" x14ac:dyDescent="0.15">
      <c r="A162" s="212" t="s">
        <v>4915</v>
      </c>
      <c r="C162" s="224" t="s">
        <v>3069</v>
      </c>
      <c r="D162" s="490" t="s">
        <v>5252</v>
      </c>
      <c r="E162" s="490" t="s">
        <v>5244</v>
      </c>
      <c r="F162" s="458" t="s">
        <v>4354</v>
      </c>
      <c r="G162" s="458" t="s">
        <v>2695</v>
      </c>
      <c r="H162" s="476" t="s">
        <v>2994</v>
      </c>
      <c r="I162" s="454" t="s">
        <v>1117</v>
      </c>
      <c r="J162" s="491" t="s">
        <v>7</v>
      </c>
      <c r="K162" s="737" t="s">
        <v>280</v>
      </c>
      <c r="L162" s="738"/>
      <c r="M162" s="231">
        <v>39904</v>
      </c>
      <c r="N162" s="471">
        <v>50</v>
      </c>
      <c r="O162" s="471"/>
      <c r="P162" s="469" t="s">
        <v>1961</v>
      </c>
      <c r="AC162" s="769"/>
      <c r="AD162" s="769"/>
    </row>
    <row r="163" spans="1:30" x14ac:dyDescent="0.15">
      <c r="A163" s="212" t="s">
        <v>4915</v>
      </c>
      <c r="C163" s="224" t="s">
        <v>3069</v>
      </c>
      <c r="D163" s="490" t="s">
        <v>5252</v>
      </c>
      <c r="E163" s="490" t="s">
        <v>5244</v>
      </c>
      <c r="F163" s="458" t="s">
        <v>1118</v>
      </c>
      <c r="G163" s="458" t="s">
        <v>2696</v>
      </c>
      <c r="H163" s="476" t="s">
        <v>2995</v>
      </c>
      <c r="I163" s="454" t="s">
        <v>1119</v>
      </c>
      <c r="J163" s="491" t="s">
        <v>7</v>
      </c>
      <c r="K163" s="737" t="s">
        <v>280</v>
      </c>
      <c r="L163" s="738"/>
      <c r="M163" s="231">
        <v>39904</v>
      </c>
      <c r="N163" s="471">
        <v>50</v>
      </c>
      <c r="O163" s="471"/>
      <c r="P163" s="469" t="s">
        <v>1961</v>
      </c>
      <c r="AC163" s="769"/>
      <c r="AD163" s="769"/>
    </row>
    <row r="164" spans="1:30" x14ac:dyDescent="0.15">
      <c r="A164" s="212" t="s">
        <v>4915</v>
      </c>
      <c r="C164" s="224" t="s">
        <v>3069</v>
      </c>
      <c r="D164" s="490" t="s">
        <v>5252</v>
      </c>
      <c r="E164" s="490" t="s">
        <v>5247</v>
      </c>
      <c r="F164" s="458" t="s">
        <v>1122</v>
      </c>
      <c r="G164" s="458" t="s">
        <v>2699</v>
      </c>
      <c r="H164" s="476" t="s">
        <v>2999</v>
      </c>
      <c r="I164" s="454" t="s">
        <v>760</v>
      </c>
      <c r="J164" s="491" t="s">
        <v>7</v>
      </c>
      <c r="K164" s="737" t="s">
        <v>490</v>
      </c>
      <c r="L164" s="738"/>
      <c r="M164" s="231">
        <v>39539</v>
      </c>
      <c r="N164" s="471">
        <v>50</v>
      </c>
      <c r="O164" s="471"/>
      <c r="P164" s="469" t="s">
        <v>983</v>
      </c>
      <c r="AC164" s="769"/>
      <c r="AD164" s="769"/>
    </row>
    <row r="165" spans="1:30" x14ac:dyDescent="0.15">
      <c r="A165" s="212" t="s">
        <v>4915</v>
      </c>
      <c r="C165" s="224" t="s">
        <v>3069</v>
      </c>
      <c r="D165" s="490" t="s">
        <v>5252</v>
      </c>
      <c r="E165" s="490" t="s">
        <v>5247</v>
      </c>
      <c r="F165" s="458" t="s">
        <v>1123</v>
      </c>
      <c r="G165" s="458" t="s">
        <v>2700</v>
      </c>
      <c r="H165" s="476" t="s">
        <v>3000</v>
      </c>
      <c r="I165" s="454" t="s">
        <v>758</v>
      </c>
      <c r="J165" s="491" t="s">
        <v>7</v>
      </c>
      <c r="K165" s="737" t="s">
        <v>291</v>
      </c>
      <c r="L165" s="738"/>
      <c r="M165" s="231">
        <v>26634</v>
      </c>
      <c r="N165" s="471">
        <v>50</v>
      </c>
      <c r="O165" s="471"/>
      <c r="P165" s="469" t="s">
        <v>2272</v>
      </c>
      <c r="R165" s="456"/>
      <c r="AC165" s="769"/>
      <c r="AD165" s="769"/>
    </row>
    <row r="166" spans="1:30" x14ac:dyDescent="0.15">
      <c r="A166" s="212" t="s">
        <v>4915</v>
      </c>
      <c r="C166" s="224" t="s">
        <v>3069</v>
      </c>
      <c r="D166" s="490" t="s">
        <v>5252</v>
      </c>
      <c r="E166" s="490" t="s">
        <v>5249</v>
      </c>
      <c r="F166" s="458" t="s">
        <v>1125</v>
      </c>
      <c r="G166" s="458" t="s">
        <v>2701</v>
      </c>
      <c r="H166" s="476" t="s">
        <v>3001</v>
      </c>
      <c r="I166" s="454" t="s">
        <v>1126</v>
      </c>
      <c r="J166" s="491" t="s">
        <v>27</v>
      </c>
      <c r="K166" s="737" t="s">
        <v>516</v>
      </c>
      <c r="L166" s="738"/>
      <c r="M166" s="231">
        <v>38808</v>
      </c>
      <c r="N166" s="471">
        <v>70</v>
      </c>
      <c r="O166" s="471"/>
      <c r="P166" s="469" t="s">
        <v>2273</v>
      </c>
      <c r="R166" s="456"/>
      <c r="AC166" s="769"/>
      <c r="AD166" s="769"/>
    </row>
    <row r="167" spans="1:30" x14ac:dyDescent="0.15">
      <c r="A167" s="212" t="s">
        <v>4915</v>
      </c>
      <c r="C167" s="224" t="s">
        <v>3069</v>
      </c>
      <c r="D167" s="490" t="s">
        <v>5252</v>
      </c>
      <c r="E167" s="490" t="s">
        <v>5249</v>
      </c>
      <c r="F167" s="458" t="s">
        <v>7427</v>
      </c>
      <c r="G167" s="458" t="s">
        <v>2703</v>
      </c>
      <c r="H167" s="476" t="s">
        <v>3003</v>
      </c>
      <c r="I167" s="454" t="s">
        <v>1128</v>
      </c>
      <c r="J167" s="491" t="s">
        <v>87</v>
      </c>
      <c r="K167" s="737" t="s">
        <v>6683</v>
      </c>
      <c r="L167" s="738"/>
      <c r="M167" s="231">
        <v>38078</v>
      </c>
      <c r="N167" s="471">
        <v>90</v>
      </c>
      <c r="O167" s="471"/>
      <c r="P167" s="469"/>
      <c r="AC167" s="769"/>
      <c r="AD167" s="769"/>
    </row>
    <row r="168" spans="1:30" x14ac:dyDescent="0.15">
      <c r="A168" s="212" t="s">
        <v>4915</v>
      </c>
      <c r="C168" s="224" t="s">
        <v>3069</v>
      </c>
      <c r="D168" s="490" t="s">
        <v>5285</v>
      </c>
      <c r="E168" s="490" t="s">
        <v>5282</v>
      </c>
      <c r="F168" s="458" t="s">
        <v>1134</v>
      </c>
      <c r="G168" s="458" t="s">
        <v>2707</v>
      </c>
      <c r="H168" s="476" t="s">
        <v>3008</v>
      </c>
      <c r="I168" s="454" t="s">
        <v>774</v>
      </c>
      <c r="J168" s="491" t="s">
        <v>7</v>
      </c>
      <c r="K168" s="737" t="s">
        <v>772</v>
      </c>
      <c r="L168" s="738"/>
      <c r="M168" s="231">
        <v>26207</v>
      </c>
      <c r="N168" s="471">
        <v>30</v>
      </c>
      <c r="O168" s="471"/>
      <c r="P168" s="469"/>
      <c r="AC168" s="769"/>
      <c r="AD168" s="769"/>
    </row>
    <row r="169" spans="1:30" x14ac:dyDescent="0.15">
      <c r="A169" s="212" t="s">
        <v>4915</v>
      </c>
      <c r="C169" s="224" t="s">
        <v>3069</v>
      </c>
      <c r="D169" s="490" t="s">
        <v>5285</v>
      </c>
      <c r="E169" s="490" t="s">
        <v>5282</v>
      </c>
      <c r="F169" s="458" t="s">
        <v>1135</v>
      </c>
      <c r="G169" s="458" t="s">
        <v>2709</v>
      </c>
      <c r="H169" s="476" t="s">
        <v>3010</v>
      </c>
      <c r="I169" s="454" t="s">
        <v>781</v>
      </c>
      <c r="J169" s="491" t="s">
        <v>7</v>
      </c>
      <c r="K169" s="737" t="s">
        <v>534</v>
      </c>
      <c r="L169" s="738"/>
      <c r="M169" s="231">
        <v>28216</v>
      </c>
      <c r="N169" s="471">
        <v>40</v>
      </c>
      <c r="O169" s="471"/>
      <c r="P169" s="469" t="s">
        <v>2466</v>
      </c>
      <c r="R169" s="456"/>
      <c r="AC169" s="769"/>
      <c r="AD169" s="769"/>
    </row>
    <row r="170" spans="1:30" x14ac:dyDescent="0.15">
      <c r="A170" s="212" t="s">
        <v>4915</v>
      </c>
      <c r="C170" s="224" t="s">
        <v>3069</v>
      </c>
      <c r="D170" s="490" t="s">
        <v>5285</v>
      </c>
      <c r="E170" s="490" t="s">
        <v>5282</v>
      </c>
      <c r="F170" s="458" t="s">
        <v>4355</v>
      </c>
      <c r="G170" s="458" t="s">
        <v>2710</v>
      </c>
      <c r="H170" s="476" t="s">
        <v>3011</v>
      </c>
      <c r="I170" s="454" t="s">
        <v>6684</v>
      </c>
      <c r="J170" s="491" t="s">
        <v>7</v>
      </c>
      <c r="K170" s="737" t="s">
        <v>534</v>
      </c>
      <c r="L170" s="738"/>
      <c r="M170" s="231">
        <v>28581</v>
      </c>
      <c r="N170" s="471">
        <v>65</v>
      </c>
      <c r="O170" s="471"/>
      <c r="P170" s="469" t="s">
        <v>2466</v>
      </c>
      <c r="AC170" s="769"/>
      <c r="AD170" s="769"/>
    </row>
    <row r="171" spans="1:30" x14ac:dyDescent="0.15">
      <c r="A171" s="212" t="s">
        <v>4915</v>
      </c>
      <c r="C171" s="224" t="s">
        <v>3069</v>
      </c>
      <c r="D171" s="490" t="s">
        <v>5300</v>
      </c>
      <c r="E171" s="490" t="s">
        <v>5288</v>
      </c>
      <c r="F171" s="458" t="s">
        <v>7352</v>
      </c>
      <c r="G171" s="458" t="s">
        <v>7353</v>
      </c>
      <c r="H171" s="476" t="s">
        <v>3012</v>
      </c>
      <c r="I171" s="454" t="s">
        <v>1138</v>
      </c>
      <c r="J171" s="491" t="s">
        <v>7</v>
      </c>
      <c r="K171" s="737" t="s">
        <v>787</v>
      </c>
      <c r="L171" s="738"/>
      <c r="M171" s="231">
        <v>39904</v>
      </c>
      <c r="N171" s="471">
        <v>45</v>
      </c>
      <c r="O171" s="471"/>
      <c r="P171" s="472"/>
      <c r="AC171" s="769"/>
      <c r="AD171" s="769"/>
    </row>
    <row r="172" spans="1:30" x14ac:dyDescent="0.15">
      <c r="A172" s="212" t="s">
        <v>4915</v>
      </c>
      <c r="C172" s="224" t="s">
        <v>3069</v>
      </c>
      <c r="D172" s="490" t="s">
        <v>5300</v>
      </c>
      <c r="E172" s="490" t="s">
        <v>5288</v>
      </c>
      <c r="F172" s="458" t="s">
        <v>1139</v>
      </c>
      <c r="G172" s="458" t="s">
        <v>2711</v>
      </c>
      <c r="H172" s="476" t="s">
        <v>3013</v>
      </c>
      <c r="I172" s="454" t="s">
        <v>6685</v>
      </c>
      <c r="J172" s="491" t="s">
        <v>1048</v>
      </c>
      <c r="K172" s="737" t="s">
        <v>8022</v>
      </c>
      <c r="L172" s="738"/>
      <c r="M172" s="231">
        <v>29860</v>
      </c>
      <c r="N172" s="471">
        <v>90</v>
      </c>
      <c r="O172" s="471"/>
      <c r="P172" s="472"/>
      <c r="AC172" s="769"/>
      <c r="AD172" s="769"/>
    </row>
    <row r="173" spans="1:30" x14ac:dyDescent="0.15">
      <c r="A173" s="212" t="s">
        <v>4915</v>
      </c>
      <c r="C173" s="224" t="s">
        <v>3069</v>
      </c>
      <c r="D173" s="490" t="s">
        <v>5300</v>
      </c>
      <c r="E173" s="490" t="s">
        <v>5288</v>
      </c>
      <c r="F173" s="458" t="s">
        <v>4356</v>
      </c>
      <c r="G173" s="458" t="s">
        <v>2712</v>
      </c>
      <c r="H173" s="476" t="s">
        <v>3014</v>
      </c>
      <c r="I173" s="454" t="s">
        <v>789</v>
      </c>
      <c r="J173" s="491" t="s">
        <v>7</v>
      </c>
      <c r="K173" s="737" t="s">
        <v>787</v>
      </c>
      <c r="L173" s="738"/>
      <c r="M173" s="231">
        <v>36616</v>
      </c>
      <c r="N173" s="471">
        <v>100</v>
      </c>
      <c r="O173" s="471"/>
      <c r="P173" s="469" t="s">
        <v>6686</v>
      </c>
      <c r="AC173" s="769"/>
      <c r="AD173" s="769"/>
    </row>
    <row r="174" spans="1:30" x14ac:dyDescent="0.15">
      <c r="A174" s="212" t="s">
        <v>4915</v>
      </c>
      <c r="C174" s="224" t="s">
        <v>3069</v>
      </c>
      <c r="D174" s="490" t="s">
        <v>5300</v>
      </c>
      <c r="E174" s="490" t="s">
        <v>5291</v>
      </c>
      <c r="F174" s="458" t="s">
        <v>1140</v>
      </c>
      <c r="G174" s="458" t="s">
        <v>2470</v>
      </c>
      <c r="H174" s="476" t="s">
        <v>3015</v>
      </c>
      <c r="I174" s="454" t="s">
        <v>1141</v>
      </c>
      <c r="J174" s="491" t="s">
        <v>7</v>
      </c>
      <c r="K174" s="737" t="s">
        <v>790</v>
      </c>
      <c r="L174" s="738"/>
      <c r="M174" s="231">
        <v>17714</v>
      </c>
      <c r="N174" s="471">
        <v>50</v>
      </c>
      <c r="O174" s="471"/>
      <c r="P174" s="469"/>
      <c r="AC174" s="769"/>
      <c r="AD174" s="769"/>
    </row>
    <row r="175" spans="1:30" x14ac:dyDescent="0.15">
      <c r="A175" s="212" t="s">
        <v>4915</v>
      </c>
      <c r="C175" s="224" t="s">
        <v>3069</v>
      </c>
      <c r="D175" s="490" t="s">
        <v>5300</v>
      </c>
      <c r="E175" s="490" t="s">
        <v>5295</v>
      </c>
      <c r="F175" s="458" t="s">
        <v>5816</v>
      </c>
      <c r="G175" s="458" t="s">
        <v>2715</v>
      </c>
      <c r="H175" s="476" t="s">
        <v>6687</v>
      </c>
      <c r="I175" s="454" t="s">
        <v>6688</v>
      </c>
      <c r="J175" s="491" t="s">
        <v>921</v>
      </c>
      <c r="K175" s="737" t="s">
        <v>1145</v>
      </c>
      <c r="L175" s="738"/>
      <c r="M175" s="231">
        <v>42458</v>
      </c>
      <c r="N175" s="471">
        <v>30</v>
      </c>
      <c r="O175" s="471"/>
      <c r="P175" s="472"/>
      <c r="AC175" s="769"/>
      <c r="AD175" s="769"/>
    </row>
    <row r="176" spans="1:30" x14ac:dyDescent="0.15">
      <c r="A176" s="212" t="s">
        <v>4915</v>
      </c>
      <c r="C176" s="224" t="s">
        <v>3069</v>
      </c>
      <c r="D176" s="490" t="s">
        <v>5300</v>
      </c>
      <c r="E176" s="490" t="s">
        <v>5295</v>
      </c>
      <c r="F176" s="458" t="s">
        <v>1144</v>
      </c>
      <c r="G176" s="458" t="s">
        <v>2716</v>
      </c>
      <c r="H176" s="476" t="s">
        <v>3018</v>
      </c>
      <c r="I176" s="454" t="s">
        <v>814</v>
      </c>
      <c r="J176" s="491" t="s">
        <v>7</v>
      </c>
      <c r="K176" s="737" t="s">
        <v>1145</v>
      </c>
      <c r="L176" s="738"/>
      <c r="M176" s="231">
        <v>23682</v>
      </c>
      <c r="N176" s="471">
        <v>40</v>
      </c>
      <c r="O176" s="471"/>
      <c r="P176" s="469"/>
      <c r="AC176" s="769"/>
      <c r="AD176" s="769"/>
    </row>
    <row r="177" spans="1:30" x14ac:dyDescent="0.15">
      <c r="A177" s="212" t="s">
        <v>4915</v>
      </c>
      <c r="C177" s="224" t="s">
        <v>3069</v>
      </c>
      <c r="D177" s="490" t="s">
        <v>5300</v>
      </c>
      <c r="E177" s="490" t="s">
        <v>5297</v>
      </c>
      <c r="F177" s="458" t="s">
        <v>1146</v>
      </c>
      <c r="G177" s="458" t="s">
        <v>2717</v>
      </c>
      <c r="H177" s="476" t="s">
        <v>2750</v>
      </c>
      <c r="I177" s="454" t="s">
        <v>836</v>
      </c>
      <c r="J177" s="491" t="s">
        <v>7</v>
      </c>
      <c r="K177" s="737" t="s">
        <v>835</v>
      </c>
      <c r="L177" s="738"/>
      <c r="M177" s="231">
        <v>27851</v>
      </c>
      <c r="N177" s="471">
        <v>30</v>
      </c>
      <c r="O177" s="471"/>
      <c r="P177" s="469"/>
      <c r="AC177" s="769"/>
      <c r="AD177" s="769"/>
    </row>
    <row r="178" spans="1:30" x14ac:dyDescent="0.15">
      <c r="A178" s="212" t="s">
        <v>4915</v>
      </c>
      <c r="C178" s="224" t="s">
        <v>3069</v>
      </c>
      <c r="D178" s="490" t="s">
        <v>5300</v>
      </c>
      <c r="E178" s="490" t="s">
        <v>5297</v>
      </c>
      <c r="F178" s="458" t="s">
        <v>4357</v>
      </c>
      <c r="G178" s="458" t="s">
        <v>7428</v>
      </c>
      <c r="H178" s="476" t="s">
        <v>2751</v>
      </c>
      <c r="I178" s="454" t="s">
        <v>818</v>
      </c>
      <c r="J178" s="491" t="s">
        <v>7</v>
      </c>
      <c r="K178" s="737" t="s">
        <v>819</v>
      </c>
      <c r="L178" s="738"/>
      <c r="M178" s="231">
        <v>28581</v>
      </c>
      <c r="N178" s="471">
        <v>60</v>
      </c>
      <c r="O178" s="471"/>
      <c r="P178" s="469"/>
      <c r="R178" s="456"/>
      <c r="AC178" s="769"/>
      <c r="AD178" s="769"/>
    </row>
    <row r="179" spans="1:30" x14ac:dyDescent="0.15">
      <c r="A179" s="212" t="s">
        <v>4915</v>
      </c>
      <c r="C179" s="224" t="s">
        <v>3069</v>
      </c>
      <c r="D179" s="490" t="s">
        <v>5300</v>
      </c>
      <c r="E179" s="490" t="s">
        <v>5297</v>
      </c>
      <c r="F179" s="458" t="s">
        <v>4358</v>
      </c>
      <c r="G179" s="458" t="s">
        <v>2718</v>
      </c>
      <c r="H179" s="476" t="s">
        <v>2752</v>
      </c>
      <c r="I179" s="454" t="s">
        <v>6689</v>
      </c>
      <c r="J179" s="491" t="s">
        <v>7</v>
      </c>
      <c r="K179" s="737" t="s">
        <v>826</v>
      </c>
      <c r="L179" s="738"/>
      <c r="M179" s="231">
        <v>37712</v>
      </c>
      <c r="N179" s="471">
        <v>80</v>
      </c>
      <c r="O179" s="471"/>
      <c r="P179" s="469"/>
      <c r="AC179" s="769"/>
      <c r="AD179" s="769"/>
    </row>
    <row r="180" spans="1:30" x14ac:dyDescent="0.15">
      <c r="A180" s="212" t="s">
        <v>4915</v>
      </c>
      <c r="C180" s="224" t="s">
        <v>3069</v>
      </c>
      <c r="D180" s="490" t="s">
        <v>5300</v>
      </c>
      <c r="E180" s="490" t="s">
        <v>5297</v>
      </c>
      <c r="F180" s="458" t="s">
        <v>1147</v>
      </c>
      <c r="G180" s="458" t="s">
        <v>2719</v>
      </c>
      <c r="H180" s="476" t="s">
        <v>2753</v>
      </c>
      <c r="I180" s="454" t="s">
        <v>825</v>
      </c>
      <c r="J180" s="491" t="s">
        <v>7</v>
      </c>
      <c r="K180" s="737" t="s">
        <v>827</v>
      </c>
      <c r="L180" s="738"/>
      <c r="M180" s="231">
        <v>37712</v>
      </c>
      <c r="N180" s="471">
        <v>60</v>
      </c>
      <c r="O180" s="471"/>
      <c r="P180" s="469"/>
      <c r="R180" s="456"/>
      <c r="AC180" s="769"/>
      <c r="AD180" s="769"/>
    </row>
    <row r="181" spans="1:30" x14ac:dyDescent="0.15">
      <c r="A181" s="212" t="s">
        <v>4915</v>
      </c>
      <c r="C181" s="224" t="s">
        <v>3069</v>
      </c>
      <c r="D181" s="490" t="s">
        <v>5300</v>
      </c>
      <c r="E181" s="490" t="s">
        <v>5297</v>
      </c>
      <c r="F181" s="458" t="s">
        <v>1148</v>
      </c>
      <c r="G181" s="458" t="s">
        <v>2720</v>
      </c>
      <c r="H181" s="476" t="s">
        <v>2754</v>
      </c>
      <c r="I181" s="454" t="s">
        <v>822</v>
      </c>
      <c r="J181" s="491" t="s">
        <v>7</v>
      </c>
      <c r="K181" s="737" t="s">
        <v>827</v>
      </c>
      <c r="L181" s="738"/>
      <c r="M181" s="231">
        <v>37712</v>
      </c>
      <c r="N181" s="471">
        <v>40</v>
      </c>
      <c r="O181" s="471"/>
      <c r="P181" s="472"/>
      <c r="AC181" s="769"/>
      <c r="AD181" s="769"/>
    </row>
    <row r="182" spans="1:30" x14ac:dyDescent="0.15">
      <c r="A182" s="212" t="s">
        <v>4915</v>
      </c>
      <c r="C182" s="224" t="s">
        <v>3069</v>
      </c>
      <c r="D182" s="490" t="s">
        <v>5300</v>
      </c>
      <c r="E182" s="490" t="s">
        <v>5297</v>
      </c>
      <c r="F182" s="458" t="s">
        <v>1149</v>
      </c>
      <c r="G182" s="458" t="s">
        <v>2721</v>
      </c>
      <c r="H182" s="476" t="s">
        <v>2755</v>
      </c>
      <c r="I182" s="454" t="s">
        <v>822</v>
      </c>
      <c r="J182" s="491" t="s">
        <v>7</v>
      </c>
      <c r="K182" s="737" t="s">
        <v>829</v>
      </c>
      <c r="L182" s="738"/>
      <c r="M182" s="231">
        <v>37712</v>
      </c>
      <c r="N182" s="471">
        <v>30</v>
      </c>
      <c r="O182" s="471"/>
      <c r="P182" s="469"/>
      <c r="R182" s="456"/>
      <c r="AC182" s="769"/>
      <c r="AD182" s="769"/>
    </row>
    <row r="183" spans="1:30" x14ac:dyDescent="0.15">
      <c r="A183" s="212" t="s">
        <v>4915</v>
      </c>
      <c r="C183" s="224" t="s">
        <v>3069</v>
      </c>
      <c r="D183" s="490" t="s">
        <v>5851</v>
      </c>
      <c r="E183" s="490" t="s">
        <v>5301</v>
      </c>
      <c r="F183" s="458" t="s">
        <v>5819</v>
      </c>
      <c r="G183" s="458" t="s">
        <v>2734</v>
      </c>
      <c r="H183" s="476" t="s">
        <v>3031</v>
      </c>
      <c r="I183" s="454" t="s">
        <v>879</v>
      </c>
      <c r="J183" s="491" t="s">
        <v>29</v>
      </c>
      <c r="K183" s="737" t="s">
        <v>8211</v>
      </c>
      <c r="L183" s="738"/>
      <c r="M183" s="231">
        <v>28581</v>
      </c>
      <c r="N183" s="471">
        <v>90</v>
      </c>
      <c r="O183" s="471"/>
      <c r="P183" s="469" t="s">
        <v>2001</v>
      </c>
      <c r="AC183" s="769"/>
      <c r="AD183" s="769"/>
    </row>
    <row r="184" spans="1:30" x14ac:dyDescent="0.15">
      <c r="A184" s="212" t="s">
        <v>4915</v>
      </c>
      <c r="C184" s="224" t="s">
        <v>3069</v>
      </c>
      <c r="D184" s="490" t="s">
        <v>5851</v>
      </c>
      <c r="E184" s="490" t="s">
        <v>5301</v>
      </c>
      <c r="F184" s="458" t="s">
        <v>6690</v>
      </c>
      <c r="G184" s="458" t="s">
        <v>2735</v>
      </c>
      <c r="H184" s="476" t="s">
        <v>3032</v>
      </c>
      <c r="I184" s="454" t="s">
        <v>879</v>
      </c>
      <c r="J184" s="491" t="s">
        <v>7</v>
      </c>
      <c r="K184" s="737" t="s">
        <v>878</v>
      </c>
      <c r="L184" s="738"/>
      <c r="M184" s="231">
        <v>32356</v>
      </c>
      <c r="N184" s="471">
        <v>50</v>
      </c>
      <c r="O184" s="471"/>
      <c r="P184" s="469"/>
      <c r="AC184" s="769"/>
      <c r="AD184" s="769"/>
    </row>
    <row r="185" spans="1:30" x14ac:dyDescent="0.15">
      <c r="A185" s="212" t="s">
        <v>4915</v>
      </c>
      <c r="C185" s="224" t="s">
        <v>3069</v>
      </c>
      <c r="D185" s="490" t="s">
        <v>5851</v>
      </c>
      <c r="E185" s="490" t="s">
        <v>5304</v>
      </c>
      <c r="F185" s="458" t="s">
        <v>1159</v>
      </c>
      <c r="G185" s="458" t="s">
        <v>6691</v>
      </c>
      <c r="H185" s="476" t="s">
        <v>3033</v>
      </c>
      <c r="I185" s="454" t="s">
        <v>881</v>
      </c>
      <c r="J185" s="491" t="s">
        <v>29</v>
      </c>
      <c r="K185" s="737" t="s">
        <v>8023</v>
      </c>
      <c r="L185" s="738"/>
      <c r="M185" s="231">
        <v>38808</v>
      </c>
      <c r="N185" s="471">
        <v>40</v>
      </c>
      <c r="O185" s="471"/>
      <c r="P185" s="469" t="s">
        <v>2022</v>
      </c>
      <c r="AC185" s="769"/>
      <c r="AD185" s="769"/>
    </row>
    <row r="186" spans="1:30" x14ac:dyDescent="0.15">
      <c r="A186" s="212" t="s">
        <v>4915</v>
      </c>
      <c r="C186" s="224" t="s">
        <v>3069</v>
      </c>
      <c r="D186" s="490" t="s">
        <v>5851</v>
      </c>
      <c r="E186" s="490" t="s">
        <v>5306</v>
      </c>
      <c r="F186" s="458" t="s">
        <v>1161</v>
      </c>
      <c r="G186" s="458" t="s">
        <v>2736</v>
      </c>
      <c r="H186" s="476" t="s">
        <v>3034</v>
      </c>
      <c r="I186" s="454" t="s">
        <v>882</v>
      </c>
      <c r="J186" s="491" t="s">
        <v>29</v>
      </c>
      <c r="K186" s="737" t="s">
        <v>6692</v>
      </c>
      <c r="L186" s="738"/>
      <c r="M186" s="231">
        <v>24929</v>
      </c>
      <c r="N186" s="471">
        <v>40</v>
      </c>
      <c r="O186" s="471"/>
      <c r="P186" s="469" t="s">
        <v>7970</v>
      </c>
      <c r="AC186" s="769"/>
      <c r="AD186" s="769"/>
    </row>
    <row r="187" spans="1:30" x14ac:dyDescent="0.15">
      <c r="A187" s="212" t="s">
        <v>4915</v>
      </c>
      <c r="C187" s="224" t="s">
        <v>3069</v>
      </c>
      <c r="D187" s="490" t="s">
        <v>5271</v>
      </c>
      <c r="E187" s="490" t="s">
        <v>5257</v>
      </c>
      <c r="F187" s="458" t="s">
        <v>1164</v>
      </c>
      <c r="G187" s="458" t="s">
        <v>2737</v>
      </c>
      <c r="H187" s="476" t="s">
        <v>3035</v>
      </c>
      <c r="I187" s="454" t="s">
        <v>886</v>
      </c>
      <c r="J187" s="491" t="s">
        <v>7</v>
      </c>
      <c r="K187" s="737" t="s">
        <v>885</v>
      </c>
      <c r="L187" s="738"/>
      <c r="M187" s="231" t="s">
        <v>6693</v>
      </c>
      <c r="N187" s="471">
        <v>50</v>
      </c>
      <c r="O187" s="471"/>
      <c r="P187" s="469"/>
      <c r="R187" s="456"/>
      <c r="AC187" s="769"/>
      <c r="AD187" s="769"/>
    </row>
    <row r="188" spans="1:30" x14ac:dyDescent="0.15">
      <c r="A188" s="212" t="s">
        <v>4915</v>
      </c>
      <c r="C188" s="224" t="s">
        <v>3069</v>
      </c>
      <c r="D188" s="490" t="s">
        <v>5271</v>
      </c>
      <c r="E188" s="490" t="s">
        <v>5269</v>
      </c>
      <c r="F188" s="458" t="s">
        <v>1170</v>
      </c>
      <c r="G188" s="458" t="s">
        <v>2740</v>
      </c>
      <c r="H188" s="476" t="s">
        <v>3038</v>
      </c>
      <c r="I188" s="454" t="s">
        <v>908</v>
      </c>
      <c r="J188" s="491" t="s">
        <v>7</v>
      </c>
      <c r="K188" s="737" t="s">
        <v>914</v>
      </c>
      <c r="L188" s="738"/>
      <c r="M188" s="231">
        <v>20760</v>
      </c>
      <c r="N188" s="471">
        <v>45</v>
      </c>
      <c r="O188" s="471"/>
      <c r="P188" s="469"/>
      <c r="AC188" s="769"/>
      <c r="AD188" s="769"/>
    </row>
    <row r="189" spans="1:30" x14ac:dyDescent="0.15">
      <c r="A189" s="212" t="s">
        <v>49</v>
      </c>
      <c r="C189" s="224" t="s">
        <v>3239</v>
      </c>
      <c r="D189" s="490" t="s">
        <v>5239</v>
      </c>
      <c r="E189" s="490" t="s">
        <v>5228</v>
      </c>
      <c r="F189" s="458" t="s">
        <v>3208</v>
      </c>
      <c r="G189" s="458" t="s">
        <v>3070</v>
      </c>
      <c r="H189" s="476" t="s">
        <v>3142</v>
      </c>
      <c r="I189" s="454" t="s">
        <v>151</v>
      </c>
      <c r="J189" s="491" t="s">
        <v>29</v>
      </c>
      <c r="K189" s="737" t="s">
        <v>4764</v>
      </c>
      <c r="L189" s="738"/>
      <c r="M189" s="231">
        <v>23743</v>
      </c>
      <c r="N189" s="241"/>
      <c r="O189" s="241"/>
      <c r="P189" s="469"/>
      <c r="R189" s="445"/>
      <c r="AC189" s="769"/>
      <c r="AD189" s="769"/>
    </row>
    <row r="190" spans="1:30" x14ac:dyDescent="0.15">
      <c r="A190" s="212" t="s">
        <v>49</v>
      </c>
      <c r="C190" s="224" t="s">
        <v>3239</v>
      </c>
      <c r="D190" s="490" t="s">
        <v>5239</v>
      </c>
      <c r="E190" s="490" t="s">
        <v>5228</v>
      </c>
      <c r="F190" s="458" t="s">
        <v>6694</v>
      </c>
      <c r="G190" s="458" t="s">
        <v>6695</v>
      </c>
      <c r="H190" s="476" t="s">
        <v>3143</v>
      </c>
      <c r="I190" s="454" t="s">
        <v>6696</v>
      </c>
      <c r="J190" s="491" t="s">
        <v>29</v>
      </c>
      <c r="K190" s="737" t="s">
        <v>4764</v>
      </c>
      <c r="L190" s="738"/>
      <c r="M190" s="231">
        <v>24016</v>
      </c>
      <c r="N190" s="241"/>
      <c r="O190" s="241"/>
      <c r="P190" s="469"/>
      <c r="R190" s="445"/>
      <c r="AC190" s="769"/>
      <c r="AD190" s="769"/>
    </row>
    <row r="191" spans="1:30" x14ac:dyDescent="0.15">
      <c r="A191" s="212" t="s">
        <v>49</v>
      </c>
      <c r="C191" s="224" t="s">
        <v>3239</v>
      </c>
      <c r="D191" s="490" t="s">
        <v>5239</v>
      </c>
      <c r="E191" s="490" t="s">
        <v>5228</v>
      </c>
      <c r="F191" s="458" t="s">
        <v>6697</v>
      </c>
      <c r="G191" s="458" t="s">
        <v>3071</v>
      </c>
      <c r="H191" s="476" t="s">
        <v>3144</v>
      </c>
      <c r="I191" s="454" t="s">
        <v>1171</v>
      </c>
      <c r="J191" s="491" t="s">
        <v>29</v>
      </c>
      <c r="K191" s="737" t="s">
        <v>4764</v>
      </c>
      <c r="L191" s="738"/>
      <c r="M191" s="231">
        <v>24259</v>
      </c>
      <c r="N191" s="241"/>
      <c r="O191" s="241"/>
      <c r="P191" s="469"/>
      <c r="R191" s="445"/>
      <c r="AC191" s="769"/>
      <c r="AD191" s="769"/>
    </row>
    <row r="192" spans="1:30" x14ac:dyDescent="0.15">
      <c r="A192" s="212" t="s">
        <v>49</v>
      </c>
      <c r="C192" s="224" t="s">
        <v>3239</v>
      </c>
      <c r="D192" s="490" t="s">
        <v>5239</v>
      </c>
      <c r="E192" s="490" t="s">
        <v>5228</v>
      </c>
      <c r="F192" s="458" t="s">
        <v>6698</v>
      </c>
      <c r="G192" s="458" t="s">
        <v>3072</v>
      </c>
      <c r="H192" s="476" t="s">
        <v>3145</v>
      </c>
      <c r="I192" s="454" t="s">
        <v>123</v>
      </c>
      <c r="J192" s="491" t="s">
        <v>29</v>
      </c>
      <c r="K192" s="737" t="s">
        <v>4764</v>
      </c>
      <c r="L192" s="738"/>
      <c r="M192" s="231">
        <v>24442</v>
      </c>
      <c r="N192" s="241"/>
      <c r="O192" s="241"/>
      <c r="P192" s="469"/>
      <c r="R192" s="445"/>
      <c r="AC192" s="769"/>
      <c r="AD192" s="769"/>
    </row>
    <row r="193" spans="1:30" x14ac:dyDescent="0.15">
      <c r="A193" s="212" t="s">
        <v>49</v>
      </c>
      <c r="C193" s="224" t="s">
        <v>3239</v>
      </c>
      <c r="D193" s="490" t="s">
        <v>5239</v>
      </c>
      <c r="E193" s="490" t="s">
        <v>5228</v>
      </c>
      <c r="F193" s="458" t="s">
        <v>6699</v>
      </c>
      <c r="G193" s="458" t="s">
        <v>3073</v>
      </c>
      <c r="H193" s="476" t="s">
        <v>3146</v>
      </c>
      <c r="I193" s="454" t="s">
        <v>965</v>
      </c>
      <c r="J193" s="491" t="s">
        <v>29</v>
      </c>
      <c r="K193" s="737" t="s">
        <v>4764</v>
      </c>
      <c r="L193" s="738"/>
      <c r="M193" s="231">
        <v>24807</v>
      </c>
      <c r="N193" s="241"/>
      <c r="O193" s="241"/>
      <c r="P193" s="469"/>
      <c r="R193" s="445"/>
      <c r="AC193" s="769"/>
      <c r="AD193" s="769"/>
    </row>
    <row r="194" spans="1:30" x14ac:dyDescent="0.15">
      <c r="A194" s="212" t="s">
        <v>49</v>
      </c>
      <c r="C194" s="224" t="s">
        <v>3239</v>
      </c>
      <c r="D194" s="490" t="s">
        <v>5239</v>
      </c>
      <c r="E194" s="490" t="s">
        <v>5228</v>
      </c>
      <c r="F194" s="458" t="s">
        <v>6700</v>
      </c>
      <c r="G194" s="458" t="s">
        <v>3074</v>
      </c>
      <c r="H194" s="476" t="s">
        <v>3147</v>
      </c>
      <c r="I194" s="454" t="s">
        <v>1172</v>
      </c>
      <c r="J194" s="491" t="s">
        <v>29</v>
      </c>
      <c r="K194" s="737" t="s">
        <v>4764</v>
      </c>
      <c r="L194" s="738"/>
      <c r="M194" s="231">
        <v>24933</v>
      </c>
      <c r="N194" s="241"/>
      <c r="O194" s="241"/>
      <c r="P194" s="469"/>
      <c r="R194" s="445"/>
      <c r="AC194" s="769"/>
      <c r="AD194" s="769"/>
    </row>
    <row r="195" spans="1:30" x14ac:dyDescent="0.15">
      <c r="A195" s="212" t="s">
        <v>49</v>
      </c>
      <c r="C195" s="224" t="s">
        <v>3239</v>
      </c>
      <c r="D195" s="490" t="s">
        <v>5239</v>
      </c>
      <c r="E195" s="490" t="s">
        <v>5228</v>
      </c>
      <c r="F195" s="458" t="s">
        <v>3209</v>
      </c>
      <c r="G195" s="458" t="s">
        <v>3075</v>
      </c>
      <c r="H195" s="476" t="s">
        <v>3148</v>
      </c>
      <c r="I195" s="454" t="s">
        <v>146</v>
      </c>
      <c r="J195" s="491" t="s">
        <v>29</v>
      </c>
      <c r="K195" s="737" t="s">
        <v>4764</v>
      </c>
      <c r="L195" s="738"/>
      <c r="M195" s="231">
        <v>25112</v>
      </c>
      <c r="N195" s="241"/>
      <c r="O195" s="241"/>
      <c r="P195" s="469"/>
      <c r="R195" s="445"/>
      <c r="AC195" s="769"/>
      <c r="AD195" s="769"/>
    </row>
    <row r="196" spans="1:30" x14ac:dyDescent="0.15">
      <c r="A196" s="212" t="s">
        <v>49</v>
      </c>
      <c r="C196" s="224" t="s">
        <v>3239</v>
      </c>
      <c r="D196" s="490" t="s">
        <v>5239</v>
      </c>
      <c r="E196" s="490" t="s">
        <v>5228</v>
      </c>
      <c r="F196" s="458" t="s">
        <v>6701</v>
      </c>
      <c r="G196" s="458" t="s">
        <v>3076</v>
      </c>
      <c r="H196" s="476" t="s">
        <v>3149</v>
      </c>
      <c r="I196" s="454" t="s">
        <v>191</v>
      </c>
      <c r="J196" s="491" t="s">
        <v>29</v>
      </c>
      <c r="K196" s="737" t="s">
        <v>4764</v>
      </c>
      <c r="L196" s="738"/>
      <c r="M196" s="231">
        <v>25508</v>
      </c>
      <c r="N196" s="241"/>
      <c r="O196" s="241"/>
      <c r="P196" s="469"/>
      <c r="R196" s="445"/>
      <c r="AC196" s="769"/>
      <c r="AD196" s="769"/>
    </row>
    <row r="197" spans="1:30" x14ac:dyDescent="0.15">
      <c r="A197" s="212" t="s">
        <v>49</v>
      </c>
      <c r="C197" s="224" t="s">
        <v>3239</v>
      </c>
      <c r="D197" s="490" t="s">
        <v>5239</v>
      </c>
      <c r="E197" s="490" t="s">
        <v>5228</v>
      </c>
      <c r="F197" s="458" t="s">
        <v>6702</v>
      </c>
      <c r="G197" s="458" t="s">
        <v>3077</v>
      </c>
      <c r="H197" s="476" t="s">
        <v>3150</v>
      </c>
      <c r="I197" s="454" t="s">
        <v>1173</v>
      </c>
      <c r="J197" s="491" t="s">
        <v>29</v>
      </c>
      <c r="K197" s="737" t="s">
        <v>4764</v>
      </c>
      <c r="L197" s="738"/>
      <c r="M197" s="231">
        <v>26999</v>
      </c>
      <c r="N197" s="241"/>
      <c r="O197" s="241"/>
      <c r="P197" s="469"/>
      <c r="R197" s="445"/>
      <c r="AC197" s="769"/>
      <c r="AD197" s="769"/>
    </row>
    <row r="198" spans="1:30" ht="28.5" x14ac:dyDescent="0.15">
      <c r="A198" s="212" t="s">
        <v>49</v>
      </c>
      <c r="C198" s="224" t="s">
        <v>3239</v>
      </c>
      <c r="D198" s="490" t="s">
        <v>5239</v>
      </c>
      <c r="E198" s="490" t="s">
        <v>5228</v>
      </c>
      <c r="F198" s="458" t="s">
        <v>4841</v>
      </c>
      <c r="G198" s="458" t="s">
        <v>6703</v>
      </c>
      <c r="H198" s="476" t="s">
        <v>3151</v>
      </c>
      <c r="I198" s="454" t="s">
        <v>159</v>
      </c>
      <c r="J198" s="491" t="s">
        <v>29</v>
      </c>
      <c r="K198" s="737" t="s">
        <v>4764</v>
      </c>
      <c r="L198" s="738"/>
      <c r="M198" s="231">
        <v>31503</v>
      </c>
      <c r="N198" s="241"/>
      <c r="O198" s="241"/>
      <c r="P198" s="469" t="s">
        <v>1181</v>
      </c>
      <c r="AC198" s="769"/>
      <c r="AD198" s="769"/>
    </row>
    <row r="199" spans="1:30" x14ac:dyDescent="0.15">
      <c r="A199" s="212" t="s">
        <v>49</v>
      </c>
      <c r="C199" s="224" t="s">
        <v>3239</v>
      </c>
      <c r="D199" s="490" t="s">
        <v>5239</v>
      </c>
      <c r="E199" s="490" t="s">
        <v>5228</v>
      </c>
      <c r="F199" s="458" t="s">
        <v>1730</v>
      </c>
      <c r="G199" s="458" t="s">
        <v>3078</v>
      </c>
      <c r="H199" s="476" t="s">
        <v>3135</v>
      </c>
      <c r="I199" s="454" t="s">
        <v>234</v>
      </c>
      <c r="J199" s="491" t="s">
        <v>29</v>
      </c>
      <c r="K199" s="737" t="s">
        <v>6704</v>
      </c>
      <c r="L199" s="738"/>
      <c r="M199" s="231">
        <v>25659</v>
      </c>
      <c r="N199" s="241"/>
      <c r="O199" s="241"/>
      <c r="P199" s="469"/>
      <c r="AC199" s="769"/>
      <c r="AD199" s="769"/>
    </row>
    <row r="200" spans="1:30" x14ac:dyDescent="0.15">
      <c r="A200" s="212" t="s">
        <v>49</v>
      </c>
      <c r="C200" s="224" t="s">
        <v>3239</v>
      </c>
      <c r="D200" s="490" t="s">
        <v>5239</v>
      </c>
      <c r="E200" s="490" t="s">
        <v>5228</v>
      </c>
      <c r="F200" s="458" t="s">
        <v>1731</v>
      </c>
      <c r="G200" s="458" t="s">
        <v>3079</v>
      </c>
      <c r="H200" s="476" t="s">
        <v>3136</v>
      </c>
      <c r="I200" s="454" t="s">
        <v>1174</v>
      </c>
      <c r="J200" s="491" t="s">
        <v>29</v>
      </c>
      <c r="K200" s="737" t="s">
        <v>6704</v>
      </c>
      <c r="L200" s="738"/>
      <c r="M200" s="231">
        <v>26024</v>
      </c>
      <c r="N200" s="241"/>
      <c r="O200" s="241"/>
      <c r="P200" s="469"/>
      <c r="AC200" s="769"/>
      <c r="AD200" s="769"/>
    </row>
    <row r="201" spans="1:30" x14ac:dyDescent="0.15">
      <c r="A201" s="212" t="s">
        <v>49</v>
      </c>
      <c r="C201" s="224" t="s">
        <v>3239</v>
      </c>
      <c r="D201" s="490" t="s">
        <v>5239</v>
      </c>
      <c r="E201" s="490" t="s">
        <v>5228</v>
      </c>
      <c r="F201" s="458" t="s">
        <v>3210</v>
      </c>
      <c r="G201" s="458" t="s">
        <v>3080</v>
      </c>
      <c r="H201" s="476" t="s">
        <v>3137</v>
      </c>
      <c r="I201" s="454" t="s">
        <v>985</v>
      </c>
      <c r="J201" s="491" t="s">
        <v>29</v>
      </c>
      <c r="K201" s="737" t="s">
        <v>6704</v>
      </c>
      <c r="L201" s="738"/>
      <c r="M201" s="231">
        <v>26024</v>
      </c>
      <c r="N201" s="241"/>
      <c r="O201" s="241"/>
      <c r="P201" s="469"/>
      <c r="AC201" s="769"/>
      <c r="AD201" s="769"/>
    </row>
    <row r="202" spans="1:30" x14ac:dyDescent="0.15">
      <c r="A202" s="212" t="s">
        <v>49</v>
      </c>
      <c r="C202" s="224" t="s">
        <v>3239</v>
      </c>
      <c r="D202" s="490" t="s">
        <v>5239</v>
      </c>
      <c r="E202" s="490" t="s">
        <v>5228</v>
      </c>
      <c r="F202" s="458" t="s">
        <v>3211</v>
      </c>
      <c r="G202" s="458" t="s">
        <v>3081</v>
      </c>
      <c r="H202" s="476" t="s">
        <v>3138</v>
      </c>
      <c r="I202" s="454" t="s">
        <v>55</v>
      </c>
      <c r="J202" s="491" t="s">
        <v>29</v>
      </c>
      <c r="K202" s="737" t="s">
        <v>6704</v>
      </c>
      <c r="L202" s="738"/>
      <c r="M202" s="231">
        <v>26390</v>
      </c>
      <c r="N202" s="241"/>
      <c r="O202" s="241"/>
      <c r="P202" s="469"/>
      <c r="AC202" s="769"/>
      <c r="AD202" s="769"/>
    </row>
    <row r="203" spans="1:30" x14ac:dyDescent="0.15">
      <c r="A203" s="212" t="s">
        <v>49</v>
      </c>
      <c r="C203" s="224" t="s">
        <v>3239</v>
      </c>
      <c r="D203" s="490" t="s">
        <v>5239</v>
      </c>
      <c r="E203" s="490" t="s">
        <v>5228</v>
      </c>
      <c r="F203" s="458" t="s">
        <v>6705</v>
      </c>
      <c r="G203" s="458" t="s">
        <v>3082</v>
      </c>
      <c r="H203" s="476" t="s">
        <v>3139</v>
      </c>
      <c r="I203" s="454" t="s">
        <v>234</v>
      </c>
      <c r="J203" s="491" t="s">
        <v>29</v>
      </c>
      <c r="K203" s="737" t="s">
        <v>6704</v>
      </c>
      <c r="L203" s="738"/>
      <c r="M203" s="231">
        <v>28581</v>
      </c>
      <c r="N203" s="241"/>
      <c r="O203" s="241"/>
      <c r="P203" s="469"/>
      <c r="AC203" s="769"/>
      <c r="AD203" s="769"/>
    </row>
    <row r="204" spans="1:30" x14ac:dyDescent="0.15">
      <c r="A204" s="212" t="s">
        <v>49</v>
      </c>
      <c r="C204" s="224" t="s">
        <v>3239</v>
      </c>
      <c r="D204" s="490" t="s">
        <v>5239</v>
      </c>
      <c r="E204" s="490" t="s">
        <v>5228</v>
      </c>
      <c r="F204" s="458" t="s">
        <v>3212</v>
      </c>
      <c r="G204" s="458" t="s">
        <v>3083</v>
      </c>
      <c r="H204" s="476" t="s">
        <v>3140</v>
      </c>
      <c r="I204" s="454" t="s">
        <v>982</v>
      </c>
      <c r="J204" s="491" t="s">
        <v>29</v>
      </c>
      <c r="K204" s="737" t="s">
        <v>6704</v>
      </c>
      <c r="L204" s="738"/>
      <c r="M204" s="231">
        <v>29677</v>
      </c>
      <c r="N204" s="241"/>
      <c r="O204" s="241"/>
      <c r="P204" s="469"/>
      <c r="AC204" s="769"/>
      <c r="AD204" s="769"/>
    </row>
    <row r="205" spans="1:30" x14ac:dyDescent="0.15">
      <c r="A205" s="212" t="s">
        <v>49</v>
      </c>
      <c r="C205" s="224" t="s">
        <v>3239</v>
      </c>
      <c r="D205" s="490" t="s">
        <v>5239</v>
      </c>
      <c r="E205" s="490" t="s">
        <v>5228</v>
      </c>
      <c r="F205" s="458" t="s">
        <v>3213</v>
      </c>
      <c r="G205" s="458" t="s">
        <v>3084</v>
      </c>
      <c r="H205" s="476" t="s">
        <v>3141</v>
      </c>
      <c r="I205" s="454" t="s">
        <v>6706</v>
      </c>
      <c r="J205" s="491" t="s">
        <v>29</v>
      </c>
      <c r="K205" s="737" t="s">
        <v>6704</v>
      </c>
      <c r="L205" s="738"/>
      <c r="M205" s="231">
        <v>30338</v>
      </c>
      <c r="N205" s="241"/>
      <c r="O205" s="241"/>
      <c r="P205" s="469"/>
      <c r="AC205" s="769"/>
      <c r="AD205" s="769"/>
    </row>
    <row r="206" spans="1:30" x14ac:dyDescent="0.15">
      <c r="A206" s="212" t="s">
        <v>4915</v>
      </c>
      <c r="C206" s="224" t="s">
        <v>3239</v>
      </c>
      <c r="D206" s="490" t="s">
        <v>5252</v>
      </c>
      <c r="E206" s="490" t="s">
        <v>1948</v>
      </c>
      <c r="F206" s="458" t="s">
        <v>3214</v>
      </c>
      <c r="G206" s="458" t="s">
        <v>3085</v>
      </c>
      <c r="H206" s="476" t="s">
        <v>3152</v>
      </c>
      <c r="I206" s="454" t="s">
        <v>1175</v>
      </c>
      <c r="J206" s="491" t="s">
        <v>29</v>
      </c>
      <c r="K206" s="737" t="s">
        <v>4765</v>
      </c>
      <c r="L206" s="738"/>
      <c r="M206" s="231">
        <v>39173</v>
      </c>
      <c r="N206" s="241"/>
      <c r="O206" s="241"/>
      <c r="P206" s="469"/>
      <c r="AC206" s="769"/>
      <c r="AD206" s="769"/>
    </row>
    <row r="207" spans="1:30" x14ac:dyDescent="0.15">
      <c r="A207" s="212" t="s">
        <v>4915</v>
      </c>
      <c r="C207" s="224" t="s">
        <v>3239</v>
      </c>
      <c r="D207" s="490" t="s">
        <v>5252</v>
      </c>
      <c r="E207" s="490" t="s">
        <v>1948</v>
      </c>
      <c r="F207" s="458" t="s">
        <v>3215</v>
      </c>
      <c r="G207" s="458" t="s">
        <v>3086</v>
      </c>
      <c r="H207" s="476" t="s">
        <v>3153</v>
      </c>
      <c r="I207" s="454" t="s">
        <v>1176</v>
      </c>
      <c r="J207" s="491" t="s">
        <v>29</v>
      </c>
      <c r="K207" s="737" t="s">
        <v>4765</v>
      </c>
      <c r="L207" s="738"/>
      <c r="M207" s="231">
        <v>24108</v>
      </c>
      <c r="N207" s="241"/>
      <c r="O207" s="241"/>
      <c r="P207" s="469"/>
      <c r="AC207" s="769"/>
      <c r="AD207" s="769"/>
    </row>
    <row r="208" spans="1:30" x14ac:dyDescent="0.15">
      <c r="A208" s="212" t="s">
        <v>4915</v>
      </c>
      <c r="C208" s="224" t="s">
        <v>3239</v>
      </c>
      <c r="D208" s="490" t="s">
        <v>5252</v>
      </c>
      <c r="E208" s="490" t="s">
        <v>1948</v>
      </c>
      <c r="F208" s="458" t="s">
        <v>3216</v>
      </c>
      <c r="G208" s="458" t="s">
        <v>3087</v>
      </c>
      <c r="H208" s="476" t="s">
        <v>3154</v>
      </c>
      <c r="I208" s="454" t="s">
        <v>1177</v>
      </c>
      <c r="J208" s="491" t="s">
        <v>29</v>
      </c>
      <c r="K208" s="737" t="s">
        <v>8024</v>
      </c>
      <c r="L208" s="738"/>
      <c r="M208" s="231">
        <v>35886</v>
      </c>
      <c r="N208" s="241"/>
      <c r="O208" s="241"/>
      <c r="P208" s="469"/>
      <c r="AC208" s="769"/>
      <c r="AD208" s="769"/>
    </row>
    <row r="209" spans="1:30" x14ac:dyDescent="0.15">
      <c r="A209" s="212" t="s">
        <v>4915</v>
      </c>
      <c r="C209" s="224" t="s">
        <v>3239</v>
      </c>
      <c r="D209" s="490" t="s">
        <v>5252</v>
      </c>
      <c r="E209" s="490" t="s">
        <v>1948</v>
      </c>
      <c r="F209" s="458" t="s">
        <v>3217</v>
      </c>
      <c r="G209" s="458" t="s">
        <v>3088</v>
      </c>
      <c r="H209" s="476" t="s">
        <v>3155</v>
      </c>
      <c r="I209" s="454" t="s">
        <v>1020</v>
      </c>
      <c r="J209" s="491" t="s">
        <v>29</v>
      </c>
      <c r="K209" s="737" t="s">
        <v>4765</v>
      </c>
      <c r="L209" s="738"/>
      <c r="M209" s="231">
        <v>35521</v>
      </c>
      <c r="N209" s="241"/>
      <c r="O209" s="241"/>
      <c r="P209" s="469"/>
      <c r="AC209" s="769"/>
      <c r="AD209" s="769"/>
    </row>
    <row r="210" spans="1:30" x14ac:dyDescent="0.15">
      <c r="A210" s="212" t="s">
        <v>4915</v>
      </c>
      <c r="C210" s="224" t="s">
        <v>3239</v>
      </c>
      <c r="D210" s="490" t="s">
        <v>5252</v>
      </c>
      <c r="E210" s="490" t="s">
        <v>1948</v>
      </c>
      <c r="F210" s="458" t="s">
        <v>3218</v>
      </c>
      <c r="G210" s="458" t="s">
        <v>3089</v>
      </c>
      <c r="H210" s="476" t="s">
        <v>3156</v>
      </c>
      <c r="I210" s="454" t="s">
        <v>1178</v>
      </c>
      <c r="J210" s="491" t="s">
        <v>29</v>
      </c>
      <c r="K210" s="737" t="s">
        <v>4765</v>
      </c>
      <c r="L210" s="738"/>
      <c r="M210" s="231">
        <v>25143</v>
      </c>
      <c r="N210" s="241"/>
      <c r="O210" s="241"/>
      <c r="P210" s="469"/>
      <c r="AC210" s="769"/>
      <c r="AD210" s="769"/>
    </row>
    <row r="211" spans="1:30" x14ac:dyDescent="0.15">
      <c r="A211" s="212" t="s">
        <v>4915</v>
      </c>
      <c r="C211" s="224" t="s">
        <v>3239</v>
      </c>
      <c r="D211" s="490" t="s">
        <v>5252</v>
      </c>
      <c r="E211" s="490" t="s">
        <v>1948</v>
      </c>
      <c r="F211" s="458" t="s">
        <v>3219</v>
      </c>
      <c r="G211" s="458" t="s">
        <v>3090</v>
      </c>
      <c r="H211" s="476" t="s">
        <v>3157</v>
      </c>
      <c r="I211" s="454" t="s">
        <v>1179</v>
      </c>
      <c r="J211" s="491" t="s">
        <v>29</v>
      </c>
      <c r="K211" s="737" t="s">
        <v>4765</v>
      </c>
      <c r="L211" s="738"/>
      <c r="M211" s="231">
        <v>25173</v>
      </c>
      <c r="N211" s="241"/>
      <c r="O211" s="241"/>
      <c r="P211" s="469"/>
      <c r="AC211" s="769"/>
      <c r="AD211" s="769"/>
    </row>
    <row r="212" spans="1:30" x14ac:dyDescent="0.15">
      <c r="A212" s="212" t="s">
        <v>4915</v>
      </c>
      <c r="C212" s="224" t="s">
        <v>3239</v>
      </c>
      <c r="D212" s="490" t="s">
        <v>5252</v>
      </c>
      <c r="E212" s="490" t="s">
        <v>1948</v>
      </c>
      <c r="F212" s="458" t="s">
        <v>3220</v>
      </c>
      <c r="G212" s="458" t="s">
        <v>3091</v>
      </c>
      <c r="H212" s="476" t="s">
        <v>3158</v>
      </c>
      <c r="I212" s="454" t="s">
        <v>991</v>
      </c>
      <c r="J212" s="491" t="s">
        <v>29</v>
      </c>
      <c r="K212" s="737" t="s">
        <v>4765</v>
      </c>
      <c r="L212" s="738"/>
      <c r="M212" s="231">
        <v>25600</v>
      </c>
      <c r="N212" s="241"/>
      <c r="O212" s="241"/>
      <c r="P212" s="469"/>
      <c r="AC212" s="769"/>
      <c r="AD212" s="769"/>
    </row>
    <row r="213" spans="1:30" x14ac:dyDescent="0.15">
      <c r="A213" s="212" t="s">
        <v>4915</v>
      </c>
      <c r="C213" s="224" t="s">
        <v>3239</v>
      </c>
      <c r="D213" s="490" t="s">
        <v>5252</v>
      </c>
      <c r="E213" s="490" t="s">
        <v>1948</v>
      </c>
      <c r="F213" s="458" t="s">
        <v>3221</v>
      </c>
      <c r="G213" s="458" t="s">
        <v>3092</v>
      </c>
      <c r="H213" s="476" t="s">
        <v>3159</v>
      </c>
      <c r="I213" s="454" t="s">
        <v>1877</v>
      </c>
      <c r="J213" s="491" t="s">
        <v>29</v>
      </c>
      <c r="K213" s="737" t="s">
        <v>8025</v>
      </c>
      <c r="L213" s="738"/>
      <c r="M213" s="231">
        <v>38078</v>
      </c>
      <c r="N213" s="241"/>
      <c r="O213" s="241"/>
      <c r="P213" s="469"/>
      <c r="AC213" s="769"/>
      <c r="AD213" s="769"/>
    </row>
    <row r="214" spans="1:30" x14ac:dyDescent="0.15">
      <c r="A214" s="212" t="s">
        <v>4915</v>
      </c>
      <c r="C214" s="224" t="s">
        <v>3239</v>
      </c>
      <c r="D214" s="490" t="s">
        <v>5252</v>
      </c>
      <c r="E214" s="490" t="s">
        <v>1948</v>
      </c>
      <c r="F214" s="458" t="s">
        <v>3222</v>
      </c>
      <c r="G214" s="458" t="s">
        <v>3093</v>
      </c>
      <c r="H214" s="476" t="s">
        <v>3160</v>
      </c>
      <c r="I214" s="454" t="s">
        <v>290</v>
      </c>
      <c r="J214" s="491" t="s">
        <v>29</v>
      </c>
      <c r="K214" s="737" t="s">
        <v>8154</v>
      </c>
      <c r="L214" s="738"/>
      <c r="M214" s="231">
        <v>29677</v>
      </c>
      <c r="N214" s="241"/>
      <c r="O214" s="241"/>
      <c r="P214" s="469" t="s">
        <v>1181</v>
      </c>
      <c r="AC214" s="769"/>
      <c r="AD214" s="769"/>
    </row>
    <row r="215" spans="1:30" x14ac:dyDescent="0.15">
      <c r="A215" s="212" t="s">
        <v>4915</v>
      </c>
      <c r="C215" s="224" t="s">
        <v>3239</v>
      </c>
      <c r="D215" s="490" t="s">
        <v>5252</v>
      </c>
      <c r="E215" s="490" t="s">
        <v>1948</v>
      </c>
      <c r="F215" s="458" t="s">
        <v>3223</v>
      </c>
      <c r="G215" s="458" t="s">
        <v>3094</v>
      </c>
      <c r="H215" s="476" t="s">
        <v>3161</v>
      </c>
      <c r="I215" s="454" t="s">
        <v>6707</v>
      </c>
      <c r="J215" s="491" t="s">
        <v>29</v>
      </c>
      <c r="K215" s="737" t="s">
        <v>8026</v>
      </c>
      <c r="L215" s="738"/>
      <c r="M215" s="231">
        <v>39022</v>
      </c>
      <c r="N215" s="241"/>
      <c r="O215" s="241"/>
      <c r="P215" s="469" t="s">
        <v>1181</v>
      </c>
      <c r="AC215" s="769"/>
      <c r="AD215" s="769"/>
    </row>
    <row r="216" spans="1:30" x14ac:dyDescent="0.15">
      <c r="A216" s="212" t="s">
        <v>4915</v>
      </c>
      <c r="C216" s="224" t="s">
        <v>3239</v>
      </c>
      <c r="D216" s="490" t="s">
        <v>5252</v>
      </c>
      <c r="E216" s="490" t="s">
        <v>1948</v>
      </c>
      <c r="F216" s="458" t="s">
        <v>3224</v>
      </c>
      <c r="G216" s="458" t="s">
        <v>3095</v>
      </c>
      <c r="H216" s="476" t="s">
        <v>3162</v>
      </c>
      <c r="I216" s="454" t="s">
        <v>1182</v>
      </c>
      <c r="J216" s="491" t="s">
        <v>29</v>
      </c>
      <c r="K216" s="737" t="s">
        <v>4765</v>
      </c>
      <c r="L216" s="738"/>
      <c r="M216" s="231">
        <v>30773</v>
      </c>
      <c r="N216" s="241"/>
      <c r="O216" s="241"/>
      <c r="P216" s="469" t="s">
        <v>1181</v>
      </c>
      <c r="AC216" s="769"/>
      <c r="AD216" s="769"/>
    </row>
    <row r="217" spans="1:30" ht="28.5" x14ac:dyDescent="0.15">
      <c r="A217" s="212" t="s">
        <v>4915</v>
      </c>
      <c r="C217" s="224" t="s">
        <v>3239</v>
      </c>
      <c r="D217" s="490" t="s">
        <v>5252</v>
      </c>
      <c r="E217" s="490" t="s">
        <v>1948</v>
      </c>
      <c r="F217" s="458" t="s">
        <v>3225</v>
      </c>
      <c r="G217" s="458" t="s">
        <v>3096</v>
      </c>
      <c r="H217" s="476" t="s">
        <v>3163</v>
      </c>
      <c r="I217" s="454" t="s">
        <v>238</v>
      </c>
      <c r="J217" s="491" t="s">
        <v>29</v>
      </c>
      <c r="K217" s="737" t="s">
        <v>8027</v>
      </c>
      <c r="L217" s="738"/>
      <c r="M217" s="231">
        <v>33329</v>
      </c>
      <c r="N217" s="241"/>
      <c r="O217" s="241"/>
      <c r="P217" s="469" t="s">
        <v>1181</v>
      </c>
      <c r="AC217" s="769"/>
      <c r="AD217" s="769"/>
    </row>
    <row r="218" spans="1:30" x14ac:dyDescent="0.15">
      <c r="A218" s="212" t="s">
        <v>4915</v>
      </c>
      <c r="C218" s="224" t="s">
        <v>3239</v>
      </c>
      <c r="D218" s="490" t="s">
        <v>5252</v>
      </c>
      <c r="E218" s="490" t="s">
        <v>1948</v>
      </c>
      <c r="F218" s="458" t="s">
        <v>3226</v>
      </c>
      <c r="G218" s="458" t="s">
        <v>3097</v>
      </c>
      <c r="H218" s="476" t="s">
        <v>3164</v>
      </c>
      <c r="I218" s="454" t="s">
        <v>1183</v>
      </c>
      <c r="J218" s="491" t="s">
        <v>29</v>
      </c>
      <c r="K218" s="737" t="s">
        <v>8026</v>
      </c>
      <c r="L218" s="738"/>
      <c r="M218" s="231">
        <v>34790</v>
      </c>
      <c r="N218" s="241"/>
      <c r="O218" s="241"/>
      <c r="P218" s="469" t="s">
        <v>1181</v>
      </c>
      <c r="AC218" s="769"/>
      <c r="AD218" s="769"/>
    </row>
    <row r="219" spans="1:30" x14ac:dyDescent="0.15">
      <c r="A219" s="212" t="s">
        <v>4915</v>
      </c>
      <c r="C219" s="224" t="s">
        <v>3239</v>
      </c>
      <c r="D219" s="490" t="s">
        <v>5252</v>
      </c>
      <c r="E219" s="490" t="s">
        <v>1948</v>
      </c>
      <c r="F219" s="458" t="s">
        <v>3227</v>
      </c>
      <c r="G219" s="458" t="s">
        <v>3098</v>
      </c>
      <c r="H219" s="476" t="s">
        <v>3165</v>
      </c>
      <c r="I219" s="454" t="s">
        <v>1184</v>
      </c>
      <c r="J219" s="491" t="s">
        <v>29</v>
      </c>
      <c r="K219" s="737" t="s">
        <v>4765</v>
      </c>
      <c r="L219" s="738"/>
      <c r="M219" s="231">
        <v>36982</v>
      </c>
      <c r="N219" s="241"/>
      <c r="O219" s="241"/>
      <c r="P219" s="469" t="s">
        <v>1181</v>
      </c>
      <c r="AC219" s="769"/>
      <c r="AD219" s="769"/>
    </row>
    <row r="220" spans="1:30" x14ac:dyDescent="0.15">
      <c r="A220" s="212" t="s">
        <v>4915</v>
      </c>
      <c r="C220" s="224" t="s">
        <v>3239</v>
      </c>
      <c r="D220" s="490" t="s">
        <v>5252</v>
      </c>
      <c r="E220" s="490" t="s">
        <v>1948</v>
      </c>
      <c r="F220" s="458" t="s">
        <v>6708</v>
      </c>
      <c r="G220" s="458" t="s">
        <v>3099</v>
      </c>
      <c r="H220" s="476" t="s">
        <v>6709</v>
      </c>
      <c r="I220" s="454" t="s">
        <v>1018</v>
      </c>
      <c r="J220" s="491" t="s">
        <v>29</v>
      </c>
      <c r="K220" s="737" t="s">
        <v>8025</v>
      </c>
      <c r="L220" s="738"/>
      <c r="M220" s="231">
        <v>38808</v>
      </c>
      <c r="N220" s="241"/>
      <c r="O220" s="241"/>
      <c r="P220" s="469"/>
      <c r="AC220" s="769"/>
      <c r="AD220" s="769"/>
    </row>
    <row r="221" spans="1:30" x14ac:dyDescent="0.15">
      <c r="A221" s="212" t="s">
        <v>4915</v>
      </c>
      <c r="C221" s="224" t="s">
        <v>3239</v>
      </c>
      <c r="D221" s="490" t="s">
        <v>5252</v>
      </c>
      <c r="E221" s="490" t="s">
        <v>1948</v>
      </c>
      <c r="F221" s="458" t="s">
        <v>3228</v>
      </c>
      <c r="G221" s="458" t="s">
        <v>3100</v>
      </c>
      <c r="H221" s="476" t="s">
        <v>3166</v>
      </c>
      <c r="I221" s="454" t="s">
        <v>6710</v>
      </c>
      <c r="J221" s="491" t="s">
        <v>29</v>
      </c>
      <c r="K221" s="737" t="s">
        <v>8154</v>
      </c>
      <c r="L221" s="738"/>
      <c r="M221" s="231">
        <v>38078</v>
      </c>
      <c r="N221" s="241"/>
      <c r="O221" s="241"/>
      <c r="P221" s="469" t="s">
        <v>1181</v>
      </c>
      <c r="AC221" s="769"/>
      <c r="AD221" s="769"/>
    </row>
    <row r="222" spans="1:30" x14ac:dyDescent="0.15">
      <c r="A222" s="212" t="s">
        <v>4915</v>
      </c>
      <c r="C222" s="224" t="s">
        <v>3239</v>
      </c>
      <c r="D222" s="490" t="s">
        <v>5252</v>
      </c>
      <c r="E222" s="490" t="s">
        <v>1948</v>
      </c>
      <c r="F222" s="458" t="s">
        <v>3229</v>
      </c>
      <c r="G222" s="458" t="s">
        <v>3101</v>
      </c>
      <c r="H222" s="476" t="s">
        <v>3167</v>
      </c>
      <c r="I222" s="454" t="s">
        <v>1185</v>
      </c>
      <c r="J222" s="491" t="s">
        <v>54</v>
      </c>
      <c r="K222" s="737" t="s">
        <v>8154</v>
      </c>
      <c r="L222" s="738"/>
      <c r="M222" s="231">
        <v>39539</v>
      </c>
      <c r="N222" s="241"/>
      <c r="O222" s="241"/>
      <c r="P222" s="469" t="s">
        <v>1181</v>
      </c>
      <c r="AC222" s="769"/>
      <c r="AD222" s="769"/>
    </row>
    <row r="223" spans="1:30" x14ac:dyDescent="0.15">
      <c r="A223" s="212" t="s">
        <v>4915</v>
      </c>
      <c r="C223" s="224" t="s">
        <v>3239</v>
      </c>
      <c r="D223" s="490" t="s">
        <v>5252</v>
      </c>
      <c r="E223" s="490" t="s">
        <v>1948</v>
      </c>
      <c r="F223" s="458" t="s">
        <v>3230</v>
      </c>
      <c r="G223" s="458" t="s">
        <v>3102</v>
      </c>
      <c r="H223" s="476" t="s">
        <v>3168</v>
      </c>
      <c r="I223" s="454" t="s">
        <v>6662</v>
      </c>
      <c r="J223" s="491" t="s">
        <v>54</v>
      </c>
      <c r="K223" s="737" t="s">
        <v>8027</v>
      </c>
      <c r="L223" s="738"/>
      <c r="M223" s="231">
        <v>40634</v>
      </c>
      <c r="N223" s="241"/>
      <c r="O223" s="241"/>
      <c r="P223" s="469" t="s">
        <v>1181</v>
      </c>
      <c r="AC223" s="769"/>
      <c r="AD223" s="769"/>
    </row>
    <row r="224" spans="1:30" x14ac:dyDescent="0.15">
      <c r="A224" s="212" t="s">
        <v>4915</v>
      </c>
      <c r="C224" s="224" t="s">
        <v>3239</v>
      </c>
      <c r="D224" s="490" t="s">
        <v>5252</v>
      </c>
      <c r="E224" s="490" t="s">
        <v>1948</v>
      </c>
      <c r="F224" s="458" t="s">
        <v>3231</v>
      </c>
      <c r="G224" s="458" t="s">
        <v>3103</v>
      </c>
      <c r="H224" s="476" t="s">
        <v>3169</v>
      </c>
      <c r="I224" s="454" t="s">
        <v>298</v>
      </c>
      <c r="J224" s="491" t="s">
        <v>54</v>
      </c>
      <c r="K224" s="737" t="s">
        <v>8024</v>
      </c>
      <c r="L224" s="738"/>
      <c r="M224" s="231">
        <v>41000</v>
      </c>
      <c r="N224" s="241"/>
      <c r="O224" s="241"/>
      <c r="P224" s="469" t="s">
        <v>6711</v>
      </c>
      <c r="AC224" s="769"/>
      <c r="AD224" s="769"/>
    </row>
    <row r="225" spans="1:30" x14ac:dyDescent="0.15">
      <c r="A225" s="212" t="s">
        <v>4915</v>
      </c>
      <c r="C225" s="224" t="s">
        <v>3239</v>
      </c>
      <c r="D225" s="490" t="s">
        <v>5252</v>
      </c>
      <c r="E225" s="490" t="s">
        <v>1948</v>
      </c>
      <c r="F225" s="458" t="s">
        <v>3232</v>
      </c>
      <c r="G225" s="458" t="s">
        <v>3104</v>
      </c>
      <c r="H225" s="476" t="s">
        <v>3170</v>
      </c>
      <c r="I225" s="454" t="s">
        <v>6712</v>
      </c>
      <c r="J225" s="491" t="s">
        <v>54</v>
      </c>
      <c r="K225" s="737" t="s">
        <v>4765</v>
      </c>
      <c r="L225" s="738"/>
      <c r="M225" s="231">
        <v>41365</v>
      </c>
      <c r="N225" s="241"/>
      <c r="O225" s="241"/>
      <c r="P225" s="469" t="s">
        <v>6711</v>
      </c>
      <c r="AC225" s="769"/>
      <c r="AD225" s="769"/>
    </row>
    <row r="226" spans="1:30" x14ac:dyDescent="0.15">
      <c r="A226" s="212" t="s">
        <v>1949</v>
      </c>
      <c r="C226" s="224" t="s">
        <v>3239</v>
      </c>
      <c r="D226" s="490" t="s">
        <v>5271</v>
      </c>
      <c r="E226" s="490" t="s">
        <v>1949</v>
      </c>
      <c r="F226" s="458" t="s">
        <v>6376</v>
      </c>
      <c r="G226" s="458" t="s">
        <v>6389</v>
      </c>
      <c r="H226" s="476" t="s">
        <v>3171</v>
      </c>
      <c r="I226" s="454" t="s">
        <v>1186</v>
      </c>
      <c r="J226" s="491" t="s">
        <v>29</v>
      </c>
      <c r="K226" s="737" t="s">
        <v>4767</v>
      </c>
      <c r="L226" s="738"/>
      <c r="M226" s="231">
        <v>24231</v>
      </c>
      <c r="N226" s="241"/>
      <c r="O226" s="241"/>
      <c r="P226" s="469"/>
      <c r="AC226" s="769"/>
      <c r="AD226" s="769"/>
    </row>
    <row r="227" spans="1:30" x14ac:dyDescent="0.15">
      <c r="A227" s="212" t="s">
        <v>1949</v>
      </c>
      <c r="C227" s="224" t="s">
        <v>3239</v>
      </c>
      <c r="D227" s="490" t="s">
        <v>5271</v>
      </c>
      <c r="E227" s="490" t="s">
        <v>1949</v>
      </c>
      <c r="F227" s="458" t="s">
        <v>6390</v>
      </c>
      <c r="G227" s="458" t="s">
        <v>3105</v>
      </c>
      <c r="H227" s="476" t="s">
        <v>3172</v>
      </c>
      <c r="I227" s="454" t="s">
        <v>1030</v>
      </c>
      <c r="J227" s="491" t="s">
        <v>29</v>
      </c>
      <c r="K227" s="737" t="s">
        <v>4767</v>
      </c>
      <c r="L227" s="738"/>
      <c r="M227" s="231">
        <v>24563</v>
      </c>
      <c r="N227" s="241"/>
      <c r="O227" s="241"/>
      <c r="P227" s="469"/>
      <c r="AC227" s="769"/>
      <c r="AD227" s="769"/>
    </row>
    <row r="228" spans="1:30" x14ac:dyDescent="0.15">
      <c r="A228" s="212" t="s">
        <v>1949</v>
      </c>
      <c r="C228" s="224" t="s">
        <v>3239</v>
      </c>
      <c r="D228" s="490" t="s">
        <v>5271</v>
      </c>
      <c r="E228" s="490" t="s">
        <v>1949</v>
      </c>
      <c r="F228" s="458" t="s">
        <v>6377</v>
      </c>
      <c r="G228" s="458" t="s">
        <v>3106</v>
      </c>
      <c r="H228" s="476" t="s">
        <v>6378</v>
      </c>
      <c r="I228" s="454" t="s">
        <v>411</v>
      </c>
      <c r="J228" s="491" t="s">
        <v>29</v>
      </c>
      <c r="K228" s="737" t="s">
        <v>4767</v>
      </c>
      <c r="L228" s="738"/>
      <c r="M228" s="231">
        <v>24929</v>
      </c>
      <c r="N228" s="241"/>
      <c r="O228" s="241"/>
      <c r="P228" s="469"/>
      <c r="AC228" s="769"/>
      <c r="AD228" s="769"/>
    </row>
    <row r="229" spans="1:30" x14ac:dyDescent="0.15">
      <c r="A229" s="212" t="s">
        <v>1949</v>
      </c>
      <c r="C229" s="224" t="s">
        <v>3239</v>
      </c>
      <c r="D229" s="490" t="s">
        <v>5271</v>
      </c>
      <c r="E229" s="490" t="s">
        <v>1949</v>
      </c>
      <c r="F229" s="458" t="s">
        <v>6379</v>
      </c>
      <c r="G229" s="458" t="s">
        <v>6380</v>
      </c>
      <c r="H229" s="476" t="s">
        <v>3173</v>
      </c>
      <c r="I229" s="454" t="s">
        <v>401</v>
      </c>
      <c r="J229" s="491" t="s">
        <v>29</v>
      </c>
      <c r="K229" s="737" t="s">
        <v>4767</v>
      </c>
      <c r="L229" s="738"/>
      <c r="M229" s="231">
        <v>25294</v>
      </c>
      <c r="N229" s="241"/>
      <c r="O229" s="241"/>
      <c r="P229" s="469"/>
      <c r="AC229" s="769"/>
      <c r="AD229" s="769"/>
    </row>
    <row r="230" spans="1:30" x14ac:dyDescent="0.15">
      <c r="A230" s="212" t="s">
        <v>1949</v>
      </c>
      <c r="C230" s="224" t="s">
        <v>3239</v>
      </c>
      <c r="D230" s="490" t="s">
        <v>5271</v>
      </c>
      <c r="E230" s="490" t="s">
        <v>1949</v>
      </c>
      <c r="F230" s="458" t="s">
        <v>6391</v>
      </c>
      <c r="G230" s="458" t="s">
        <v>1695</v>
      </c>
      <c r="H230" s="476" t="s">
        <v>3174</v>
      </c>
      <c r="I230" s="454" t="s">
        <v>1187</v>
      </c>
      <c r="J230" s="491" t="s">
        <v>29</v>
      </c>
      <c r="K230" s="737" t="s">
        <v>4767</v>
      </c>
      <c r="L230" s="738"/>
      <c r="M230" s="231">
        <v>25385</v>
      </c>
      <c r="N230" s="241"/>
      <c r="O230" s="241"/>
      <c r="P230" s="469" t="s">
        <v>1181</v>
      </c>
      <c r="AC230" s="769"/>
      <c r="AD230" s="769"/>
    </row>
    <row r="231" spans="1:30" x14ac:dyDescent="0.15">
      <c r="A231" s="212" t="s">
        <v>1949</v>
      </c>
      <c r="C231" s="224" t="s">
        <v>3239</v>
      </c>
      <c r="D231" s="490" t="s">
        <v>5271</v>
      </c>
      <c r="E231" s="490" t="s">
        <v>1949</v>
      </c>
      <c r="F231" s="458" t="s">
        <v>6381</v>
      </c>
      <c r="G231" s="458" t="s">
        <v>3107</v>
      </c>
      <c r="H231" s="476" t="s">
        <v>3175</v>
      </c>
      <c r="I231" s="454" t="s">
        <v>42</v>
      </c>
      <c r="J231" s="491" t="s">
        <v>29</v>
      </c>
      <c r="K231" s="737" t="s">
        <v>4767</v>
      </c>
      <c r="L231" s="738"/>
      <c r="M231" s="231">
        <v>25659</v>
      </c>
      <c r="N231" s="241"/>
      <c r="O231" s="241"/>
      <c r="P231" s="469"/>
      <c r="AC231" s="769"/>
      <c r="AD231" s="769"/>
    </row>
    <row r="232" spans="1:30" x14ac:dyDescent="0.15">
      <c r="A232" s="212" t="s">
        <v>1949</v>
      </c>
      <c r="C232" s="224" t="s">
        <v>3239</v>
      </c>
      <c r="D232" s="490" t="s">
        <v>5271</v>
      </c>
      <c r="E232" s="490" t="s">
        <v>1949</v>
      </c>
      <c r="F232" s="458" t="s">
        <v>6382</v>
      </c>
      <c r="G232" s="458" t="s">
        <v>6148</v>
      </c>
      <c r="H232" s="476" t="s">
        <v>3176</v>
      </c>
      <c r="I232" s="454" t="s">
        <v>33</v>
      </c>
      <c r="J232" s="491" t="s">
        <v>29</v>
      </c>
      <c r="K232" s="737" t="s">
        <v>4767</v>
      </c>
      <c r="L232" s="738"/>
      <c r="M232" s="231">
        <v>26024</v>
      </c>
      <c r="N232" s="241"/>
      <c r="O232" s="241"/>
      <c r="P232" s="469"/>
      <c r="AC232" s="769"/>
      <c r="AD232" s="769"/>
    </row>
    <row r="233" spans="1:30" x14ac:dyDescent="0.15">
      <c r="A233" s="212" t="s">
        <v>1949</v>
      </c>
      <c r="C233" s="224" t="s">
        <v>3239</v>
      </c>
      <c r="D233" s="490" t="s">
        <v>5271</v>
      </c>
      <c r="E233" s="490" t="s">
        <v>1949</v>
      </c>
      <c r="F233" s="458" t="s">
        <v>6383</v>
      </c>
      <c r="G233" s="458" t="s">
        <v>3108</v>
      </c>
      <c r="H233" s="476" t="s">
        <v>3177</v>
      </c>
      <c r="I233" s="454" t="s">
        <v>385</v>
      </c>
      <c r="J233" s="491" t="s">
        <v>29</v>
      </c>
      <c r="K233" s="737" t="s">
        <v>4767</v>
      </c>
      <c r="L233" s="738"/>
      <c r="M233" s="231">
        <v>29312</v>
      </c>
      <c r="N233" s="241"/>
      <c r="O233" s="241"/>
      <c r="P233" s="469" t="s">
        <v>1181</v>
      </c>
      <c r="AC233" s="769"/>
      <c r="AD233" s="769"/>
    </row>
    <row r="234" spans="1:30" x14ac:dyDescent="0.15">
      <c r="A234" s="212" t="s">
        <v>1949</v>
      </c>
      <c r="C234" s="224" t="s">
        <v>3239</v>
      </c>
      <c r="D234" s="490" t="s">
        <v>5271</v>
      </c>
      <c r="E234" s="490" t="s">
        <v>1949</v>
      </c>
      <c r="F234" s="458" t="s">
        <v>6392</v>
      </c>
      <c r="G234" s="458" t="s">
        <v>3109</v>
      </c>
      <c r="H234" s="476" t="s">
        <v>3178</v>
      </c>
      <c r="I234" s="454" t="s">
        <v>445</v>
      </c>
      <c r="J234" s="491" t="s">
        <v>29</v>
      </c>
      <c r="K234" s="737" t="s">
        <v>4767</v>
      </c>
      <c r="L234" s="738"/>
      <c r="M234" s="231">
        <v>29677</v>
      </c>
      <c r="N234" s="241"/>
      <c r="O234" s="241"/>
      <c r="P234" s="469" t="s">
        <v>1181</v>
      </c>
      <c r="AC234" s="769"/>
      <c r="AD234" s="769"/>
    </row>
    <row r="235" spans="1:30" x14ac:dyDescent="0.15">
      <c r="A235" s="212" t="s">
        <v>1949</v>
      </c>
      <c r="C235" s="224" t="s">
        <v>3239</v>
      </c>
      <c r="D235" s="490" t="s">
        <v>5271</v>
      </c>
      <c r="E235" s="490" t="s">
        <v>1949</v>
      </c>
      <c r="F235" s="458" t="s">
        <v>6384</v>
      </c>
      <c r="G235" s="458" t="s">
        <v>3110</v>
      </c>
      <c r="H235" s="476" t="s">
        <v>3179</v>
      </c>
      <c r="I235" s="454" t="s">
        <v>1207</v>
      </c>
      <c r="J235" s="491" t="s">
        <v>29</v>
      </c>
      <c r="K235" s="737" t="s">
        <v>4767</v>
      </c>
      <c r="L235" s="738"/>
      <c r="M235" s="231">
        <v>30042</v>
      </c>
      <c r="N235" s="241"/>
      <c r="O235" s="241"/>
      <c r="P235" s="469" t="s">
        <v>1181</v>
      </c>
      <c r="AC235" s="769"/>
      <c r="AD235" s="769"/>
    </row>
    <row r="236" spans="1:30" x14ac:dyDescent="0.15">
      <c r="A236" s="212" t="s">
        <v>1949</v>
      </c>
      <c r="C236" s="224" t="s">
        <v>3239</v>
      </c>
      <c r="D236" s="490" t="s">
        <v>5271</v>
      </c>
      <c r="E236" s="490" t="s">
        <v>1949</v>
      </c>
      <c r="F236" s="458" t="s">
        <v>6385</v>
      </c>
      <c r="G236" s="458" t="s">
        <v>7354</v>
      </c>
      <c r="H236" s="476" t="s">
        <v>3180</v>
      </c>
      <c r="I236" s="454" t="s">
        <v>377</v>
      </c>
      <c r="J236" s="491" t="s">
        <v>29</v>
      </c>
      <c r="K236" s="737" t="s">
        <v>4767</v>
      </c>
      <c r="L236" s="738"/>
      <c r="M236" s="231">
        <v>30407</v>
      </c>
      <c r="N236" s="241"/>
      <c r="O236" s="241"/>
      <c r="P236" s="469" t="s">
        <v>1181</v>
      </c>
      <c r="AC236" s="769"/>
      <c r="AD236" s="769"/>
    </row>
    <row r="237" spans="1:30" x14ac:dyDescent="0.15">
      <c r="A237" s="212" t="s">
        <v>1949</v>
      </c>
      <c r="C237" s="224" t="s">
        <v>3239</v>
      </c>
      <c r="D237" s="490" t="s">
        <v>5271</v>
      </c>
      <c r="E237" s="490" t="s">
        <v>1949</v>
      </c>
      <c r="F237" s="458" t="s">
        <v>6386</v>
      </c>
      <c r="G237" s="458" t="s">
        <v>3111</v>
      </c>
      <c r="H237" s="476" t="s">
        <v>3181</v>
      </c>
      <c r="I237" s="454" t="s">
        <v>418</v>
      </c>
      <c r="J237" s="491" t="s">
        <v>29</v>
      </c>
      <c r="K237" s="737" t="s">
        <v>4767</v>
      </c>
      <c r="L237" s="738"/>
      <c r="M237" s="231">
        <v>30773</v>
      </c>
      <c r="N237" s="241"/>
      <c r="O237" s="241"/>
      <c r="P237" s="469" t="s">
        <v>1181</v>
      </c>
      <c r="AC237" s="769"/>
      <c r="AD237" s="769"/>
    </row>
    <row r="238" spans="1:30" x14ac:dyDescent="0.15">
      <c r="A238" s="212" t="s">
        <v>1949</v>
      </c>
      <c r="C238" s="224" t="s">
        <v>3239</v>
      </c>
      <c r="D238" s="490" t="s">
        <v>5271</v>
      </c>
      <c r="E238" s="490" t="s">
        <v>1949</v>
      </c>
      <c r="F238" s="458" t="s">
        <v>6387</v>
      </c>
      <c r="G238" s="458" t="s">
        <v>3112</v>
      </c>
      <c r="H238" s="476" t="s">
        <v>3182</v>
      </c>
      <c r="I238" s="454" t="s">
        <v>401</v>
      </c>
      <c r="J238" s="491" t="s">
        <v>29</v>
      </c>
      <c r="K238" s="737" t="s">
        <v>4767</v>
      </c>
      <c r="L238" s="738"/>
      <c r="M238" s="231">
        <v>31138</v>
      </c>
      <c r="N238" s="241"/>
      <c r="O238" s="241"/>
      <c r="P238" s="469" t="s">
        <v>1181</v>
      </c>
      <c r="AC238" s="769"/>
      <c r="AD238" s="769"/>
    </row>
    <row r="239" spans="1:30" ht="28.5" x14ac:dyDescent="0.15">
      <c r="A239" s="212" t="s">
        <v>1949</v>
      </c>
      <c r="C239" s="224" t="s">
        <v>3239</v>
      </c>
      <c r="D239" s="490" t="s">
        <v>5271</v>
      </c>
      <c r="E239" s="490" t="s">
        <v>1949</v>
      </c>
      <c r="F239" s="458" t="s">
        <v>6393</v>
      </c>
      <c r="G239" s="458" t="s">
        <v>6394</v>
      </c>
      <c r="H239" s="476" t="s">
        <v>3183</v>
      </c>
      <c r="I239" s="454" t="s">
        <v>1881</v>
      </c>
      <c r="J239" s="491" t="s">
        <v>29</v>
      </c>
      <c r="K239" s="737" t="s">
        <v>4767</v>
      </c>
      <c r="L239" s="738"/>
      <c r="M239" s="231">
        <v>34425</v>
      </c>
      <c r="N239" s="241"/>
      <c r="O239" s="241"/>
      <c r="P239" s="469" t="s">
        <v>1181</v>
      </c>
      <c r="AC239" s="769"/>
      <c r="AD239" s="769"/>
    </row>
    <row r="240" spans="1:30" x14ac:dyDescent="0.15">
      <c r="A240" s="212" t="s">
        <v>1949</v>
      </c>
      <c r="C240" s="224" t="s">
        <v>3239</v>
      </c>
      <c r="D240" s="490" t="s">
        <v>5271</v>
      </c>
      <c r="E240" s="490" t="s">
        <v>1949</v>
      </c>
      <c r="F240" s="458" t="s">
        <v>6388</v>
      </c>
      <c r="G240" s="458" t="s">
        <v>3113</v>
      </c>
      <c r="H240" s="476" t="s">
        <v>3184</v>
      </c>
      <c r="I240" s="454" t="s">
        <v>406</v>
      </c>
      <c r="J240" s="491" t="s">
        <v>29</v>
      </c>
      <c r="K240" s="737" t="s">
        <v>4767</v>
      </c>
      <c r="L240" s="738"/>
      <c r="M240" s="231">
        <v>35521</v>
      </c>
      <c r="N240" s="241"/>
      <c r="O240" s="241"/>
      <c r="P240" s="469" t="s">
        <v>1181</v>
      </c>
      <c r="AC240" s="769"/>
      <c r="AD240" s="769"/>
    </row>
    <row r="241" spans="1:30" x14ac:dyDescent="0.15">
      <c r="A241" s="212" t="s">
        <v>4915</v>
      </c>
      <c r="C241" s="224" t="s">
        <v>3239</v>
      </c>
      <c r="D241" s="490" t="s">
        <v>5252</v>
      </c>
      <c r="E241" s="490" t="s">
        <v>4255</v>
      </c>
      <c r="F241" s="458" t="s">
        <v>1188</v>
      </c>
      <c r="G241" s="458" t="s">
        <v>6149</v>
      </c>
      <c r="H241" s="476" t="s">
        <v>3185</v>
      </c>
      <c r="I241" s="454" t="s">
        <v>6713</v>
      </c>
      <c r="J241" s="491" t="s">
        <v>29</v>
      </c>
      <c r="K241" s="737" t="s">
        <v>4768</v>
      </c>
      <c r="L241" s="738"/>
      <c r="M241" s="231">
        <v>26755</v>
      </c>
      <c r="N241" s="241"/>
      <c r="O241" s="241"/>
      <c r="P241" s="469"/>
      <c r="AC241" s="769"/>
      <c r="AD241" s="769"/>
    </row>
    <row r="242" spans="1:30" x14ac:dyDescent="0.15">
      <c r="A242" s="212" t="s">
        <v>4915</v>
      </c>
      <c r="C242" s="224" t="s">
        <v>3239</v>
      </c>
      <c r="D242" s="490" t="s">
        <v>5252</v>
      </c>
      <c r="E242" s="490" t="s">
        <v>4255</v>
      </c>
      <c r="F242" s="458" t="s">
        <v>3233</v>
      </c>
      <c r="G242" s="458" t="s">
        <v>3114</v>
      </c>
      <c r="H242" s="476" t="s">
        <v>3186</v>
      </c>
      <c r="I242" s="454" t="s">
        <v>492</v>
      </c>
      <c r="J242" s="491" t="s">
        <v>27</v>
      </c>
      <c r="K242" s="737" t="s">
        <v>490</v>
      </c>
      <c r="L242" s="738"/>
      <c r="M242" s="231">
        <v>38078</v>
      </c>
      <c r="N242" s="241"/>
      <c r="O242" s="241"/>
      <c r="P242" s="469"/>
      <c r="AC242" s="769"/>
      <c r="AD242" s="769"/>
    </row>
    <row r="243" spans="1:30" x14ac:dyDescent="0.15">
      <c r="A243" s="212" t="s">
        <v>4915</v>
      </c>
      <c r="C243" s="224" t="s">
        <v>3239</v>
      </c>
      <c r="D243" s="490" t="s">
        <v>5252</v>
      </c>
      <c r="E243" s="490" t="s">
        <v>4255</v>
      </c>
      <c r="F243" s="458" t="s">
        <v>6714</v>
      </c>
      <c r="G243" s="458" t="s">
        <v>3115</v>
      </c>
      <c r="H243" s="476" t="s">
        <v>3187</v>
      </c>
      <c r="I243" s="454" t="s">
        <v>1190</v>
      </c>
      <c r="J243" s="491" t="s">
        <v>29</v>
      </c>
      <c r="K243" s="737" t="s">
        <v>4768</v>
      </c>
      <c r="L243" s="738"/>
      <c r="M243" s="231">
        <v>33695</v>
      </c>
      <c r="N243" s="241"/>
      <c r="O243" s="241"/>
      <c r="P243" s="469" t="s">
        <v>1181</v>
      </c>
      <c r="AC243" s="769"/>
      <c r="AD243" s="769"/>
    </row>
    <row r="244" spans="1:30" x14ac:dyDescent="0.15">
      <c r="A244" s="212" t="s">
        <v>4915</v>
      </c>
      <c r="C244" s="224" t="s">
        <v>3239</v>
      </c>
      <c r="D244" s="490" t="s">
        <v>5252</v>
      </c>
      <c r="E244" s="490" t="s">
        <v>4255</v>
      </c>
      <c r="F244" s="458" t="s">
        <v>1191</v>
      </c>
      <c r="G244" s="458" t="s">
        <v>3116</v>
      </c>
      <c r="H244" s="476" t="s">
        <v>3188</v>
      </c>
      <c r="I244" s="454" t="s">
        <v>75</v>
      </c>
      <c r="J244" s="491" t="s">
        <v>27</v>
      </c>
      <c r="K244" s="737" t="s">
        <v>516</v>
      </c>
      <c r="L244" s="738"/>
      <c r="M244" s="231">
        <v>38443</v>
      </c>
      <c r="N244" s="241"/>
      <c r="O244" s="241"/>
      <c r="P244" s="469"/>
      <c r="AC244" s="769"/>
      <c r="AD244" s="769"/>
    </row>
    <row r="245" spans="1:30" x14ac:dyDescent="0.15">
      <c r="A245" s="212" t="s">
        <v>4915</v>
      </c>
      <c r="C245" s="224" t="s">
        <v>3239</v>
      </c>
      <c r="D245" s="490" t="s">
        <v>5300</v>
      </c>
      <c r="E245" s="490" t="s">
        <v>5287</v>
      </c>
      <c r="F245" s="458" t="s">
        <v>1192</v>
      </c>
      <c r="G245" s="458" t="s">
        <v>3117</v>
      </c>
      <c r="H245" s="476" t="s">
        <v>3189</v>
      </c>
      <c r="I245" s="454" t="s">
        <v>1197</v>
      </c>
      <c r="J245" s="491" t="s">
        <v>29</v>
      </c>
      <c r="K245" s="737" t="s">
        <v>8028</v>
      </c>
      <c r="L245" s="738"/>
      <c r="M245" s="231">
        <v>38808</v>
      </c>
      <c r="N245" s="241"/>
      <c r="O245" s="241"/>
      <c r="P245" s="469"/>
      <c r="AC245" s="769"/>
      <c r="AD245" s="769"/>
    </row>
    <row r="246" spans="1:30" x14ac:dyDescent="0.15">
      <c r="A246" s="212" t="s">
        <v>4915</v>
      </c>
      <c r="C246" s="224" t="s">
        <v>3239</v>
      </c>
      <c r="D246" s="490" t="s">
        <v>5300</v>
      </c>
      <c r="E246" s="490" t="s">
        <v>5287</v>
      </c>
      <c r="F246" s="458" t="s">
        <v>6715</v>
      </c>
      <c r="G246" s="458" t="s">
        <v>3118</v>
      </c>
      <c r="H246" s="476" t="s">
        <v>3190</v>
      </c>
      <c r="I246" s="454" t="s">
        <v>1193</v>
      </c>
      <c r="J246" s="491" t="s">
        <v>29</v>
      </c>
      <c r="K246" s="737" t="s">
        <v>8029</v>
      </c>
      <c r="L246" s="738"/>
      <c r="M246" s="231">
        <v>30042</v>
      </c>
      <c r="N246" s="241"/>
      <c r="O246" s="241"/>
      <c r="P246" s="469" t="s">
        <v>1181</v>
      </c>
      <c r="AC246" s="769"/>
      <c r="AD246" s="769"/>
    </row>
    <row r="247" spans="1:30" x14ac:dyDescent="0.15">
      <c r="A247" s="212" t="s">
        <v>4915</v>
      </c>
      <c r="C247" s="224" t="s">
        <v>3239</v>
      </c>
      <c r="D247" s="490" t="s">
        <v>5300</v>
      </c>
      <c r="E247" s="490" t="s">
        <v>5287</v>
      </c>
      <c r="F247" s="458" t="s">
        <v>6716</v>
      </c>
      <c r="G247" s="458" t="s">
        <v>3119</v>
      </c>
      <c r="H247" s="476" t="s">
        <v>3191</v>
      </c>
      <c r="I247" s="454" t="s">
        <v>1194</v>
      </c>
      <c r="J247" s="491" t="s">
        <v>29</v>
      </c>
      <c r="K247" s="770" t="s">
        <v>8187</v>
      </c>
      <c r="L247" s="771"/>
      <c r="M247" s="462">
        <v>45383</v>
      </c>
      <c r="N247" s="241"/>
      <c r="O247" s="241"/>
      <c r="P247" s="469" t="s">
        <v>1181</v>
      </c>
      <c r="AC247" s="769"/>
      <c r="AD247" s="769"/>
    </row>
    <row r="248" spans="1:30" x14ac:dyDescent="0.15">
      <c r="A248" s="212" t="s">
        <v>4915</v>
      </c>
      <c r="C248" s="224" t="s">
        <v>3239</v>
      </c>
      <c r="D248" s="490" t="s">
        <v>5300</v>
      </c>
      <c r="E248" s="490" t="s">
        <v>5287</v>
      </c>
      <c r="F248" s="458" t="s">
        <v>1195</v>
      </c>
      <c r="G248" s="458" t="s">
        <v>3120</v>
      </c>
      <c r="H248" s="476" t="s">
        <v>3192</v>
      </c>
      <c r="I248" s="454" t="s">
        <v>615</v>
      </c>
      <c r="J248" s="491" t="s">
        <v>29</v>
      </c>
      <c r="K248" s="737" t="s">
        <v>8029</v>
      </c>
      <c r="L248" s="738"/>
      <c r="M248" s="231">
        <v>35521</v>
      </c>
      <c r="N248" s="241"/>
      <c r="O248" s="241"/>
      <c r="P248" s="469"/>
      <c r="AC248" s="769"/>
      <c r="AD248" s="769"/>
    </row>
    <row r="249" spans="1:30" x14ac:dyDescent="0.15">
      <c r="A249" s="212" t="s">
        <v>4915</v>
      </c>
      <c r="C249" s="224" t="s">
        <v>3239</v>
      </c>
      <c r="D249" s="490" t="s">
        <v>5300</v>
      </c>
      <c r="E249" s="490" t="s">
        <v>5287</v>
      </c>
      <c r="F249" s="458" t="s">
        <v>6717</v>
      </c>
      <c r="G249" s="458" t="s">
        <v>3121</v>
      </c>
      <c r="H249" s="476" t="s">
        <v>3193</v>
      </c>
      <c r="I249" s="454" t="s">
        <v>6718</v>
      </c>
      <c r="J249" s="491" t="s">
        <v>29</v>
      </c>
      <c r="K249" s="770" t="s">
        <v>8187</v>
      </c>
      <c r="L249" s="771"/>
      <c r="M249" s="462">
        <v>45383</v>
      </c>
      <c r="N249" s="241"/>
      <c r="O249" s="241"/>
      <c r="P249" s="469" t="s">
        <v>1181</v>
      </c>
      <c r="AC249" s="769"/>
      <c r="AD249" s="769"/>
    </row>
    <row r="250" spans="1:30" x14ac:dyDescent="0.15">
      <c r="A250" s="212" t="s">
        <v>4915</v>
      </c>
      <c r="C250" s="224" t="s">
        <v>3239</v>
      </c>
      <c r="D250" s="490" t="s">
        <v>5300</v>
      </c>
      <c r="E250" s="490" t="s">
        <v>5287</v>
      </c>
      <c r="F250" s="458" t="s">
        <v>1196</v>
      </c>
      <c r="G250" s="458" t="s">
        <v>3122</v>
      </c>
      <c r="H250" s="476" t="s">
        <v>3194</v>
      </c>
      <c r="I250" s="454" t="s">
        <v>1197</v>
      </c>
      <c r="J250" s="491" t="s">
        <v>29</v>
      </c>
      <c r="K250" s="737" t="s">
        <v>8030</v>
      </c>
      <c r="L250" s="738"/>
      <c r="M250" s="231">
        <v>36617</v>
      </c>
      <c r="N250" s="241"/>
      <c r="O250" s="241"/>
      <c r="P250" s="469"/>
      <c r="AC250" s="769"/>
      <c r="AD250" s="769"/>
    </row>
    <row r="251" spans="1:30" x14ac:dyDescent="0.15">
      <c r="A251" s="212" t="s">
        <v>4915</v>
      </c>
      <c r="C251" s="224" t="s">
        <v>3239</v>
      </c>
      <c r="D251" s="490" t="s">
        <v>5300</v>
      </c>
      <c r="E251" s="490" t="s">
        <v>5287</v>
      </c>
      <c r="F251" s="458" t="s">
        <v>6719</v>
      </c>
      <c r="G251" s="458" t="s">
        <v>3123</v>
      </c>
      <c r="H251" s="476" t="s">
        <v>3195</v>
      </c>
      <c r="I251" s="454" t="s">
        <v>605</v>
      </c>
      <c r="J251" s="491" t="s">
        <v>29</v>
      </c>
      <c r="K251" s="737" t="s">
        <v>8029</v>
      </c>
      <c r="L251" s="738"/>
      <c r="M251" s="231">
        <v>37712</v>
      </c>
      <c r="N251" s="241"/>
      <c r="O251" s="241"/>
      <c r="P251" s="469" t="s">
        <v>1181</v>
      </c>
      <c r="AC251" s="769"/>
      <c r="AD251" s="769"/>
    </row>
    <row r="252" spans="1:30" x14ac:dyDescent="0.15">
      <c r="A252" s="212" t="s">
        <v>4915</v>
      </c>
      <c r="C252" s="224" t="s">
        <v>3239</v>
      </c>
      <c r="D252" s="490" t="s">
        <v>5300</v>
      </c>
      <c r="E252" s="490" t="s">
        <v>5287</v>
      </c>
      <c r="F252" s="458" t="s">
        <v>1989</v>
      </c>
      <c r="G252" s="458" t="s">
        <v>3124</v>
      </c>
      <c r="H252" s="476" t="s">
        <v>3196</v>
      </c>
      <c r="I252" s="454" t="s">
        <v>607</v>
      </c>
      <c r="J252" s="491" t="s">
        <v>29</v>
      </c>
      <c r="K252" s="737" t="s">
        <v>8028</v>
      </c>
      <c r="L252" s="738"/>
      <c r="M252" s="231">
        <v>38443</v>
      </c>
      <c r="N252" s="241"/>
      <c r="O252" s="241"/>
      <c r="P252" s="469"/>
      <c r="AC252" s="769"/>
      <c r="AD252" s="769"/>
    </row>
    <row r="253" spans="1:30" x14ac:dyDescent="0.15">
      <c r="A253" s="212" t="s">
        <v>4915</v>
      </c>
      <c r="C253" s="224" t="s">
        <v>3239</v>
      </c>
      <c r="D253" s="490" t="s">
        <v>5300</v>
      </c>
      <c r="E253" s="490" t="s">
        <v>5287</v>
      </c>
      <c r="F253" s="458" t="s">
        <v>1809</v>
      </c>
      <c r="G253" s="458" t="s">
        <v>3125</v>
      </c>
      <c r="H253" s="476" t="s">
        <v>3197</v>
      </c>
      <c r="I253" s="454" t="s">
        <v>1072</v>
      </c>
      <c r="J253" s="491" t="s">
        <v>29</v>
      </c>
      <c r="K253" s="737" t="s">
        <v>8029</v>
      </c>
      <c r="L253" s="738"/>
      <c r="M253" s="231">
        <v>41365</v>
      </c>
      <c r="N253" s="241"/>
      <c r="O253" s="241"/>
      <c r="P253" s="469"/>
      <c r="AC253" s="769"/>
      <c r="AD253" s="769"/>
    </row>
    <row r="254" spans="1:30" x14ac:dyDescent="0.15">
      <c r="A254" s="212" t="s">
        <v>4915</v>
      </c>
      <c r="C254" s="224" t="s">
        <v>3239</v>
      </c>
      <c r="D254" s="490" t="s">
        <v>5285</v>
      </c>
      <c r="E254" s="490" t="s">
        <v>4315</v>
      </c>
      <c r="F254" s="458" t="s">
        <v>3234</v>
      </c>
      <c r="G254" s="458" t="s">
        <v>6720</v>
      </c>
      <c r="H254" s="476" t="s">
        <v>3198</v>
      </c>
      <c r="I254" s="454" t="s">
        <v>1198</v>
      </c>
      <c r="J254" s="491" t="s">
        <v>29</v>
      </c>
      <c r="K254" s="737" t="s">
        <v>8031</v>
      </c>
      <c r="L254" s="738"/>
      <c r="M254" s="231">
        <v>31503</v>
      </c>
      <c r="N254" s="241"/>
      <c r="O254" s="241"/>
      <c r="P254" s="469"/>
      <c r="AC254" s="769"/>
      <c r="AD254" s="769"/>
    </row>
    <row r="255" spans="1:30" ht="28.5" x14ac:dyDescent="0.15">
      <c r="A255" s="212" t="s">
        <v>4915</v>
      </c>
      <c r="C255" s="224" t="s">
        <v>3239</v>
      </c>
      <c r="D255" s="490" t="s">
        <v>5252</v>
      </c>
      <c r="E255" s="490" t="s">
        <v>1950</v>
      </c>
      <c r="F255" s="458" t="s">
        <v>3235</v>
      </c>
      <c r="G255" s="458" t="s">
        <v>7355</v>
      </c>
      <c r="H255" s="476" t="s">
        <v>3199</v>
      </c>
      <c r="I255" s="454" t="s">
        <v>1199</v>
      </c>
      <c r="J255" s="491" t="s">
        <v>29</v>
      </c>
      <c r="K255" s="737" t="s">
        <v>8032</v>
      </c>
      <c r="L255" s="738"/>
      <c r="M255" s="231">
        <v>34790</v>
      </c>
      <c r="N255" s="241"/>
      <c r="O255" s="241"/>
      <c r="P255" s="469"/>
      <c r="AC255" s="769"/>
      <c r="AD255" s="769"/>
    </row>
    <row r="256" spans="1:30" ht="28.5" x14ac:dyDescent="0.15">
      <c r="A256" s="212" t="s">
        <v>4915</v>
      </c>
      <c r="C256" s="224" t="s">
        <v>3239</v>
      </c>
      <c r="D256" s="490" t="s">
        <v>5252</v>
      </c>
      <c r="E256" s="490" t="s">
        <v>1950</v>
      </c>
      <c r="F256" s="458" t="s">
        <v>3236</v>
      </c>
      <c r="G256" s="458" t="s">
        <v>7870</v>
      </c>
      <c r="H256" s="476" t="s">
        <v>3200</v>
      </c>
      <c r="I256" s="454" t="s">
        <v>668</v>
      </c>
      <c r="J256" s="491" t="s">
        <v>29</v>
      </c>
      <c r="K256" s="737" t="s">
        <v>8032</v>
      </c>
      <c r="L256" s="738"/>
      <c r="M256" s="231">
        <v>36251</v>
      </c>
      <c r="N256" s="241"/>
      <c r="O256" s="241"/>
      <c r="P256" s="469" t="s">
        <v>7871</v>
      </c>
      <c r="AC256" s="769"/>
      <c r="AD256" s="769"/>
    </row>
    <row r="257" spans="1:30" x14ac:dyDescent="0.15">
      <c r="A257" s="212" t="s">
        <v>4915</v>
      </c>
      <c r="C257" s="224" t="s">
        <v>3239</v>
      </c>
      <c r="D257" s="490" t="s">
        <v>5239</v>
      </c>
      <c r="E257" s="490" t="s">
        <v>5229</v>
      </c>
      <c r="F257" s="458" t="s">
        <v>3237</v>
      </c>
      <c r="G257" s="458" t="s">
        <v>3126</v>
      </c>
      <c r="H257" s="476" t="s">
        <v>3201</v>
      </c>
      <c r="I257" s="454" t="s">
        <v>696</v>
      </c>
      <c r="J257" s="491" t="s">
        <v>29</v>
      </c>
      <c r="K257" s="737" t="s">
        <v>8033</v>
      </c>
      <c r="L257" s="738"/>
      <c r="M257" s="231">
        <v>23833</v>
      </c>
      <c r="N257" s="241"/>
      <c r="O257" s="241"/>
      <c r="P257" s="469"/>
      <c r="AC257" s="769"/>
      <c r="AD257" s="769"/>
    </row>
    <row r="258" spans="1:30" x14ac:dyDescent="0.15">
      <c r="A258" s="212" t="s">
        <v>4915</v>
      </c>
      <c r="C258" s="224" t="s">
        <v>3239</v>
      </c>
      <c r="D258" s="490" t="s">
        <v>5252</v>
      </c>
      <c r="E258" s="490" t="s">
        <v>5247</v>
      </c>
      <c r="F258" s="458" t="s">
        <v>6721</v>
      </c>
      <c r="G258" s="458" t="s">
        <v>3127</v>
      </c>
      <c r="H258" s="476" t="s">
        <v>3202</v>
      </c>
      <c r="I258" s="454" t="s">
        <v>758</v>
      </c>
      <c r="J258" s="491" t="s">
        <v>29</v>
      </c>
      <c r="K258" s="737" t="s">
        <v>8034</v>
      </c>
      <c r="L258" s="738"/>
      <c r="M258" s="231">
        <v>28946</v>
      </c>
      <c r="N258" s="241"/>
      <c r="O258" s="241"/>
      <c r="P258" s="469"/>
      <c r="AC258" s="769"/>
      <c r="AD258" s="769"/>
    </row>
    <row r="259" spans="1:30" x14ac:dyDescent="0.15">
      <c r="A259" s="212" t="s">
        <v>4915</v>
      </c>
      <c r="C259" s="224" t="s">
        <v>3239</v>
      </c>
      <c r="D259" s="490" t="s">
        <v>5252</v>
      </c>
      <c r="E259" s="490" t="s">
        <v>5249</v>
      </c>
      <c r="F259" s="458" t="s">
        <v>7429</v>
      </c>
      <c r="G259" s="458" t="s">
        <v>7430</v>
      </c>
      <c r="H259" s="476" t="s">
        <v>7431</v>
      </c>
      <c r="I259" s="454" t="s">
        <v>7432</v>
      </c>
      <c r="J259" s="491" t="s">
        <v>29</v>
      </c>
      <c r="K259" s="737" t="s">
        <v>1200</v>
      </c>
      <c r="L259" s="738"/>
      <c r="M259" s="231">
        <v>30042</v>
      </c>
      <c r="N259" s="241"/>
      <c r="O259" s="241"/>
      <c r="P259" s="469"/>
      <c r="AC259" s="769"/>
      <c r="AD259" s="769"/>
    </row>
    <row r="260" spans="1:30" x14ac:dyDescent="0.15">
      <c r="A260" s="212" t="s">
        <v>4915</v>
      </c>
      <c r="C260" s="224" t="s">
        <v>3239</v>
      </c>
      <c r="D260" s="490" t="s">
        <v>5300</v>
      </c>
      <c r="E260" s="490" t="s">
        <v>5288</v>
      </c>
      <c r="F260" s="458" t="s">
        <v>3238</v>
      </c>
      <c r="G260" s="458" t="s">
        <v>3128</v>
      </c>
      <c r="H260" s="476" t="s">
        <v>3203</v>
      </c>
      <c r="I260" s="454" t="s">
        <v>1201</v>
      </c>
      <c r="J260" s="491" t="s">
        <v>29</v>
      </c>
      <c r="K260" s="737" t="s">
        <v>1202</v>
      </c>
      <c r="L260" s="738"/>
      <c r="M260" s="231">
        <v>30773</v>
      </c>
      <c r="N260" s="241"/>
      <c r="O260" s="241"/>
      <c r="P260" s="469"/>
      <c r="AC260" s="769"/>
      <c r="AD260" s="769"/>
    </row>
    <row r="261" spans="1:30" x14ac:dyDescent="0.15">
      <c r="A261" s="212" t="s">
        <v>4915</v>
      </c>
      <c r="C261" s="224" t="s">
        <v>3239</v>
      </c>
      <c r="D261" s="490" t="s">
        <v>5300</v>
      </c>
      <c r="E261" s="490" t="s">
        <v>5293</v>
      </c>
      <c r="F261" s="458" t="s">
        <v>1725</v>
      </c>
      <c r="G261" s="458" t="s">
        <v>3129</v>
      </c>
      <c r="H261" s="476" t="s">
        <v>3204</v>
      </c>
      <c r="I261" s="454" t="s">
        <v>6722</v>
      </c>
      <c r="J261" s="491" t="s">
        <v>29</v>
      </c>
      <c r="K261" s="737" t="s">
        <v>1464</v>
      </c>
      <c r="L261" s="738"/>
      <c r="M261" s="231">
        <v>37347</v>
      </c>
      <c r="N261" s="241"/>
      <c r="O261" s="241"/>
      <c r="P261" s="469"/>
      <c r="AC261" s="769"/>
      <c r="AD261" s="769"/>
    </row>
    <row r="262" spans="1:30" x14ac:dyDescent="0.15">
      <c r="A262" s="212" t="s">
        <v>4915</v>
      </c>
      <c r="C262" s="224" t="s">
        <v>3239</v>
      </c>
      <c r="D262" s="490" t="s">
        <v>5300</v>
      </c>
      <c r="E262" s="490" t="s">
        <v>5293</v>
      </c>
      <c r="F262" s="458" t="s">
        <v>1726</v>
      </c>
      <c r="G262" s="458" t="s">
        <v>3130</v>
      </c>
      <c r="H262" s="476" t="s">
        <v>3205</v>
      </c>
      <c r="I262" s="454" t="s">
        <v>6723</v>
      </c>
      <c r="J262" s="491" t="s">
        <v>29</v>
      </c>
      <c r="K262" s="737" t="s">
        <v>1464</v>
      </c>
      <c r="L262" s="738"/>
      <c r="M262" s="231">
        <v>37347</v>
      </c>
      <c r="N262" s="241"/>
      <c r="O262" s="241"/>
      <c r="P262" s="469" t="s">
        <v>5821</v>
      </c>
      <c r="AC262" s="769"/>
      <c r="AD262" s="769"/>
    </row>
    <row r="263" spans="1:30" ht="28.5" x14ac:dyDescent="0.15">
      <c r="A263" s="212" t="s">
        <v>4915</v>
      </c>
      <c r="C263" s="224" t="s">
        <v>3239</v>
      </c>
      <c r="D263" s="490" t="s">
        <v>5300</v>
      </c>
      <c r="E263" s="490" t="s">
        <v>5295</v>
      </c>
      <c r="F263" s="458" t="s">
        <v>7222</v>
      </c>
      <c r="G263" s="458" t="s">
        <v>7240</v>
      </c>
      <c r="H263" s="476" t="s">
        <v>6724</v>
      </c>
      <c r="I263" s="454" t="s">
        <v>6725</v>
      </c>
      <c r="J263" s="491" t="s">
        <v>29</v>
      </c>
      <c r="K263" s="737" t="s">
        <v>1143</v>
      </c>
      <c r="L263" s="738"/>
      <c r="M263" s="231">
        <v>43922</v>
      </c>
      <c r="N263" s="241"/>
      <c r="O263" s="241"/>
      <c r="P263" s="469" t="s">
        <v>1181</v>
      </c>
      <c r="AC263" s="769"/>
      <c r="AD263" s="769"/>
    </row>
    <row r="264" spans="1:30" ht="28.5" x14ac:dyDescent="0.15">
      <c r="A264" s="212" t="s">
        <v>4915</v>
      </c>
      <c r="C264" s="224" t="s">
        <v>3239</v>
      </c>
      <c r="D264" s="490" t="s">
        <v>5271</v>
      </c>
      <c r="E264" s="490" t="s">
        <v>5256</v>
      </c>
      <c r="F264" s="458" t="s">
        <v>6726</v>
      </c>
      <c r="G264" s="458" t="s">
        <v>3131</v>
      </c>
      <c r="H264" s="476" t="s">
        <v>3206</v>
      </c>
      <c r="I264" s="454" t="s">
        <v>6727</v>
      </c>
      <c r="J264" s="491" t="s">
        <v>29</v>
      </c>
      <c r="K264" s="737" t="s">
        <v>4774</v>
      </c>
      <c r="L264" s="738"/>
      <c r="M264" s="231">
        <v>39249</v>
      </c>
      <c r="N264" s="241"/>
      <c r="O264" s="241"/>
      <c r="P264" s="469" t="s">
        <v>1181</v>
      </c>
      <c r="AC264" s="769"/>
      <c r="AD264" s="769"/>
    </row>
    <row r="265" spans="1:30" ht="28.5" x14ac:dyDescent="0.15">
      <c r="A265" s="212" t="s">
        <v>4915</v>
      </c>
      <c r="C265" s="224" t="s">
        <v>3239</v>
      </c>
      <c r="D265" s="490" t="s">
        <v>5271</v>
      </c>
      <c r="E265" s="490" t="s">
        <v>5256</v>
      </c>
      <c r="F265" s="458" t="s">
        <v>6728</v>
      </c>
      <c r="G265" s="458" t="s">
        <v>3132</v>
      </c>
      <c r="H265" s="476" t="s">
        <v>6585</v>
      </c>
      <c r="I265" s="454" t="s">
        <v>1204</v>
      </c>
      <c r="J265" s="491" t="s">
        <v>29</v>
      </c>
      <c r="K265" s="737" t="s">
        <v>4774</v>
      </c>
      <c r="L265" s="738"/>
      <c r="M265" s="231">
        <v>37712</v>
      </c>
      <c r="N265" s="241"/>
      <c r="O265" s="241"/>
      <c r="P265" s="469" t="s">
        <v>1181</v>
      </c>
      <c r="AC265" s="769"/>
      <c r="AD265" s="769"/>
    </row>
    <row r="266" spans="1:30" x14ac:dyDescent="0.15">
      <c r="A266" s="212" t="s">
        <v>4915</v>
      </c>
      <c r="C266" s="224" t="s">
        <v>3239</v>
      </c>
      <c r="D266" s="490" t="s">
        <v>5271</v>
      </c>
      <c r="E266" s="490" t="s">
        <v>5257</v>
      </c>
      <c r="F266" s="458" t="s">
        <v>1205</v>
      </c>
      <c r="G266" s="458" t="s">
        <v>3133</v>
      </c>
      <c r="H266" s="476" t="s">
        <v>3207</v>
      </c>
      <c r="I266" s="454" t="s">
        <v>889</v>
      </c>
      <c r="J266" s="491" t="s">
        <v>29</v>
      </c>
      <c r="K266" s="737" t="s">
        <v>1162</v>
      </c>
      <c r="L266" s="738"/>
      <c r="M266" s="231">
        <v>23833</v>
      </c>
      <c r="N266" s="241"/>
      <c r="O266" s="241"/>
      <c r="P266" s="469"/>
      <c r="AC266" s="769"/>
      <c r="AD266" s="769"/>
    </row>
    <row r="267" spans="1:30" x14ac:dyDescent="0.15">
      <c r="A267" s="212" t="s">
        <v>4915</v>
      </c>
      <c r="C267" s="224" t="s">
        <v>3239</v>
      </c>
      <c r="D267" s="490" t="s">
        <v>5271</v>
      </c>
      <c r="E267" s="490" t="s">
        <v>5257</v>
      </c>
      <c r="F267" s="458" t="s">
        <v>1206</v>
      </c>
      <c r="G267" s="458" t="s">
        <v>3134</v>
      </c>
      <c r="H267" s="476" t="s">
        <v>7433</v>
      </c>
      <c r="I267" s="454" t="s">
        <v>1163</v>
      </c>
      <c r="J267" s="491" t="s">
        <v>29</v>
      </c>
      <c r="K267" s="737" t="s">
        <v>1162</v>
      </c>
      <c r="L267" s="738"/>
      <c r="M267" s="231">
        <v>30042</v>
      </c>
      <c r="N267" s="241"/>
      <c r="O267" s="241"/>
      <c r="P267" s="469"/>
      <c r="AC267" s="769"/>
      <c r="AD267" s="769"/>
    </row>
    <row r="268" spans="1:30" x14ac:dyDescent="0.15">
      <c r="A268" s="212" t="s">
        <v>49</v>
      </c>
      <c r="C268" s="224" t="s">
        <v>3241</v>
      </c>
      <c r="D268" s="490" t="s">
        <v>5239</v>
      </c>
      <c r="E268" s="490" t="s">
        <v>5228</v>
      </c>
      <c r="F268" s="458" t="s">
        <v>8</v>
      </c>
      <c r="G268" s="477" t="s">
        <v>10</v>
      </c>
      <c r="H268" s="476" t="s">
        <v>6729</v>
      </c>
      <c r="I268" s="454" t="s">
        <v>9</v>
      </c>
      <c r="J268" s="491" t="s">
        <v>7</v>
      </c>
      <c r="K268" s="737" t="s">
        <v>8</v>
      </c>
      <c r="L268" s="738"/>
      <c r="M268" s="231">
        <v>17533</v>
      </c>
      <c r="N268" s="241">
        <v>51</v>
      </c>
      <c r="O268" s="241"/>
      <c r="P268" s="469" t="s">
        <v>6731</v>
      </c>
      <c r="AC268" s="769"/>
      <c r="AD268" s="769"/>
    </row>
    <row r="269" spans="1:30" x14ac:dyDescent="0.15">
      <c r="A269" s="212" t="s">
        <v>4915</v>
      </c>
      <c r="C269" s="224" t="s">
        <v>3241</v>
      </c>
      <c r="D269" s="490" t="s">
        <v>5252</v>
      </c>
      <c r="E269" s="490" t="s">
        <v>1948</v>
      </c>
      <c r="F269" s="458" t="s">
        <v>11</v>
      </c>
      <c r="G269" s="477" t="s">
        <v>13</v>
      </c>
      <c r="H269" s="476" t="s">
        <v>6730</v>
      </c>
      <c r="I269" s="454" t="s">
        <v>12</v>
      </c>
      <c r="J269" s="491" t="s">
        <v>7</v>
      </c>
      <c r="K269" s="737" t="s">
        <v>6664</v>
      </c>
      <c r="L269" s="738"/>
      <c r="M269" s="231">
        <v>17533</v>
      </c>
      <c r="N269" s="241">
        <v>42</v>
      </c>
      <c r="O269" s="241"/>
      <c r="P269" s="469" t="s">
        <v>6731</v>
      </c>
      <c r="AC269" s="769"/>
      <c r="AD269" s="769"/>
    </row>
    <row r="270" spans="1:30" x14ac:dyDescent="0.15">
      <c r="A270" s="212" t="s">
        <v>1949</v>
      </c>
      <c r="C270" s="224" t="s">
        <v>3241</v>
      </c>
      <c r="D270" s="490" t="s">
        <v>5271</v>
      </c>
      <c r="E270" s="490" t="s">
        <v>1949</v>
      </c>
      <c r="F270" s="458" t="s">
        <v>15</v>
      </c>
      <c r="G270" s="477" t="s">
        <v>6732</v>
      </c>
      <c r="H270" s="476" t="s">
        <v>6733</v>
      </c>
      <c r="I270" s="454" t="s">
        <v>356</v>
      </c>
      <c r="J270" s="491" t="s">
        <v>7</v>
      </c>
      <c r="K270" s="737" t="s">
        <v>7952</v>
      </c>
      <c r="L270" s="738"/>
      <c r="M270" s="231">
        <v>39904</v>
      </c>
      <c r="N270" s="241">
        <v>30</v>
      </c>
      <c r="O270" s="241"/>
      <c r="P270" s="469"/>
      <c r="AC270" s="769"/>
      <c r="AD270" s="769"/>
    </row>
    <row r="271" spans="1:30" x14ac:dyDescent="0.15">
      <c r="A271" s="212" t="s">
        <v>4915</v>
      </c>
      <c r="C271" s="224" t="s">
        <v>3241</v>
      </c>
      <c r="D271" s="490" t="s">
        <v>5300</v>
      </c>
      <c r="E271" s="490" t="s">
        <v>5291</v>
      </c>
      <c r="F271" s="458" t="s">
        <v>16</v>
      </c>
      <c r="G271" s="477" t="s">
        <v>3782</v>
      </c>
      <c r="H271" s="476" t="s">
        <v>4070</v>
      </c>
      <c r="I271" s="454" t="s">
        <v>17</v>
      </c>
      <c r="J271" s="491" t="s">
        <v>7</v>
      </c>
      <c r="K271" s="737" t="s">
        <v>18</v>
      </c>
      <c r="L271" s="738"/>
      <c r="M271" s="231">
        <v>18513</v>
      </c>
      <c r="N271" s="241">
        <v>45</v>
      </c>
      <c r="O271" s="241"/>
      <c r="P271" s="469" t="s">
        <v>6324</v>
      </c>
      <c r="AC271" s="769"/>
      <c r="AD271" s="769"/>
    </row>
    <row r="272" spans="1:30" x14ac:dyDescent="0.15">
      <c r="A272" s="212" t="s">
        <v>4915</v>
      </c>
      <c r="C272" s="224" t="s">
        <v>3241</v>
      </c>
      <c r="D272" s="490" t="s">
        <v>5300</v>
      </c>
      <c r="E272" s="490" t="s">
        <v>5286</v>
      </c>
      <c r="F272" s="458" t="s">
        <v>19</v>
      </c>
      <c r="G272" s="477" t="s">
        <v>6325</v>
      </c>
      <c r="H272" s="476" t="s">
        <v>6734</v>
      </c>
      <c r="I272" s="454" t="s">
        <v>20</v>
      </c>
      <c r="J272" s="491" t="s">
        <v>7</v>
      </c>
      <c r="K272" s="737" t="s">
        <v>21</v>
      </c>
      <c r="L272" s="738"/>
      <c r="M272" s="231">
        <v>23285</v>
      </c>
      <c r="N272" s="241">
        <v>42</v>
      </c>
      <c r="O272" s="241"/>
      <c r="P272" s="469" t="s">
        <v>6324</v>
      </c>
      <c r="AC272" s="769"/>
      <c r="AD272" s="769"/>
    </row>
    <row r="273" spans="1:30" x14ac:dyDescent="0.15">
      <c r="A273" s="212" t="s">
        <v>4915</v>
      </c>
      <c r="C273" s="224" t="s">
        <v>3241</v>
      </c>
      <c r="D273" s="490" t="s">
        <v>5285</v>
      </c>
      <c r="E273" s="490" t="s">
        <v>5282</v>
      </c>
      <c r="F273" s="458" t="s">
        <v>23</v>
      </c>
      <c r="G273" s="477" t="s">
        <v>7935</v>
      </c>
      <c r="H273" s="476" t="s">
        <v>4064</v>
      </c>
      <c r="I273" s="454" t="s">
        <v>7936</v>
      </c>
      <c r="J273" s="491" t="s">
        <v>7</v>
      </c>
      <c r="K273" s="737" t="s">
        <v>25</v>
      </c>
      <c r="L273" s="738"/>
      <c r="M273" s="231">
        <v>29677</v>
      </c>
      <c r="N273" s="241">
        <v>42</v>
      </c>
      <c r="O273" s="241"/>
      <c r="P273" s="469" t="s">
        <v>7937</v>
      </c>
      <c r="AC273" s="769"/>
      <c r="AD273" s="769"/>
    </row>
    <row r="274" spans="1:30" x14ac:dyDescent="0.15">
      <c r="C274" s="493" t="s">
        <v>3242</v>
      </c>
      <c r="D274" s="490" t="s">
        <v>5239</v>
      </c>
      <c r="E274" s="490" t="s">
        <v>5228</v>
      </c>
      <c r="F274" s="233" t="s">
        <v>7995</v>
      </c>
      <c r="G274" s="494" t="s">
        <v>7996</v>
      </c>
      <c r="H274" s="495" t="s">
        <v>7997</v>
      </c>
      <c r="I274" s="496" t="s">
        <v>28</v>
      </c>
      <c r="J274" s="478" t="s">
        <v>27</v>
      </c>
      <c r="K274" s="737" t="s">
        <v>8035</v>
      </c>
      <c r="L274" s="738"/>
      <c r="M274" s="249">
        <v>21763</v>
      </c>
      <c r="N274" s="498">
        <v>10</v>
      </c>
      <c r="O274" s="241"/>
      <c r="P274" s="469"/>
      <c r="AC274" s="427"/>
      <c r="AD274" s="427"/>
    </row>
    <row r="275" spans="1:30" ht="28.5" x14ac:dyDescent="0.15">
      <c r="A275" s="212" t="s">
        <v>4917</v>
      </c>
      <c r="C275" s="493" t="s">
        <v>3242</v>
      </c>
      <c r="D275" s="490" t="s">
        <v>5252</v>
      </c>
      <c r="E275" s="490" t="s">
        <v>1948</v>
      </c>
      <c r="F275" s="233" t="s">
        <v>3243</v>
      </c>
      <c r="G275" s="494" t="s">
        <v>31</v>
      </c>
      <c r="H275" s="495" t="s">
        <v>6538</v>
      </c>
      <c r="I275" s="496" t="s">
        <v>30</v>
      </c>
      <c r="J275" s="478" t="s">
        <v>29</v>
      </c>
      <c r="K275" s="737" t="s">
        <v>4765</v>
      </c>
      <c r="L275" s="738"/>
      <c r="M275" s="252">
        <v>23955</v>
      </c>
      <c r="N275" s="498">
        <v>15</v>
      </c>
      <c r="O275" s="498"/>
      <c r="P275" s="251"/>
      <c r="AC275" s="769"/>
      <c r="AD275" s="769"/>
    </row>
    <row r="276" spans="1:30" x14ac:dyDescent="0.15">
      <c r="A276" s="212" t="s">
        <v>4917</v>
      </c>
      <c r="C276" s="493" t="s">
        <v>3242</v>
      </c>
      <c r="D276" s="490" t="s">
        <v>5271</v>
      </c>
      <c r="E276" s="490" t="s">
        <v>1949</v>
      </c>
      <c r="F276" s="233" t="s">
        <v>32</v>
      </c>
      <c r="G276" s="494" t="s">
        <v>6942</v>
      </c>
      <c r="H276" s="495" t="s">
        <v>6943</v>
      </c>
      <c r="I276" s="496" t="s">
        <v>401</v>
      </c>
      <c r="J276" s="478" t="s">
        <v>27</v>
      </c>
      <c r="K276" s="737" t="s">
        <v>7952</v>
      </c>
      <c r="L276" s="738"/>
      <c r="M276" s="252">
        <v>24320</v>
      </c>
      <c r="N276" s="498">
        <v>40</v>
      </c>
      <c r="O276" s="498"/>
      <c r="P276" s="251"/>
      <c r="AC276" s="769"/>
      <c r="AD276" s="769"/>
    </row>
    <row r="277" spans="1:30" x14ac:dyDescent="0.15">
      <c r="A277" s="212" t="s">
        <v>4917</v>
      </c>
      <c r="C277" s="493" t="s">
        <v>3242</v>
      </c>
      <c r="D277" s="490" t="s">
        <v>5285</v>
      </c>
      <c r="E277" s="490" t="s">
        <v>4315</v>
      </c>
      <c r="F277" s="233" t="s">
        <v>34</v>
      </c>
      <c r="G277" s="494" t="s">
        <v>36</v>
      </c>
      <c r="H277" s="495" t="s">
        <v>6735</v>
      </c>
      <c r="I277" s="496" t="s">
        <v>35</v>
      </c>
      <c r="J277" s="478" t="s">
        <v>29</v>
      </c>
      <c r="K277" s="737" t="s">
        <v>8036</v>
      </c>
      <c r="L277" s="738"/>
      <c r="M277" s="252">
        <v>24777</v>
      </c>
      <c r="N277" s="498">
        <v>30</v>
      </c>
      <c r="O277" s="498"/>
      <c r="P277" s="251"/>
      <c r="AC277" s="769"/>
      <c r="AD277" s="769"/>
    </row>
    <row r="278" spans="1:30" x14ac:dyDescent="0.15">
      <c r="A278" s="212" t="s">
        <v>4917</v>
      </c>
      <c r="C278" s="493" t="s">
        <v>3242</v>
      </c>
      <c r="D278" s="490" t="s">
        <v>5300</v>
      </c>
      <c r="E278" s="490" t="s">
        <v>5291</v>
      </c>
      <c r="F278" s="233" t="s">
        <v>3244</v>
      </c>
      <c r="G278" s="494" t="s">
        <v>6736</v>
      </c>
      <c r="H278" s="495" t="s">
        <v>6737</v>
      </c>
      <c r="I278" s="496" t="s">
        <v>37</v>
      </c>
      <c r="J278" s="478" t="s">
        <v>29</v>
      </c>
      <c r="K278" s="737" t="s">
        <v>8037</v>
      </c>
      <c r="L278" s="738"/>
      <c r="M278" s="252">
        <v>24990</v>
      </c>
      <c r="N278" s="498">
        <v>40</v>
      </c>
      <c r="O278" s="498"/>
      <c r="P278" s="251"/>
      <c r="AC278" s="769"/>
      <c r="AD278" s="769"/>
    </row>
    <row r="279" spans="1:30" ht="28.5" x14ac:dyDescent="0.15">
      <c r="A279" s="212" t="s">
        <v>4917</v>
      </c>
      <c r="C279" s="493" t="s">
        <v>3242</v>
      </c>
      <c r="D279" s="490" t="s">
        <v>5851</v>
      </c>
      <c r="E279" s="490" t="s">
        <v>4314</v>
      </c>
      <c r="F279" s="233" t="s">
        <v>3245</v>
      </c>
      <c r="G279" s="494" t="s">
        <v>39</v>
      </c>
      <c r="H279" s="495" t="s">
        <v>6738</v>
      </c>
      <c r="I279" s="496" t="s">
        <v>38</v>
      </c>
      <c r="J279" s="478" t="s">
        <v>29</v>
      </c>
      <c r="K279" s="737" t="s">
        <v>8038</v>
      </c>
      <c r="L279" s="738"/>
      <c r="M279" s="252">
        <v>25294</v>
      </c>
      <c r="N279" s="498">
        <v>30</v>
      </c>
      <c r="O279" s="498"/>
      <c r="P279" s="251"/>
      <c r="AC279" s="769"/>
      <c r="AD279" s="769"/>
    </row>
    <row r="280" spans="1:30" ht="28.5" x14ac:dyDescent="0.15">
      <c r="A280" s="212" t="s">
        <v>4917</v>
      </c>
      <c r="C280" s="493" t="s">
        <v>3242</v>
      </c>
      <c r="D280" s="490" t="s">
        <v>5239</v>
      </c>
      <c r="E280" s="490" t="s">
        <v>5228</v>
      </c>
      <c r="F280" s="233" t="s">
        <v>3246</v>
      </c>
      <c r="G280" s="494" t="s">
        <v>51</v>
      </c>
      <c r="H280" s="495" t="s">
        <v>6740</v>
      </c>
      <c r="I280" s="496" t="s">
        <v>47</v>
      </c>
      <c r="J280" s="478" t="s">
        <v>29</v>
      </c>
      <c r="K280" s="737" t="s">
        <v>1624</v>
      </c>
      <c r="L280" s="738"/>
      <c r="M280" s="249">
        <v>41730</v>
      </c>
      <c r="N280" s="498">
        <v>6</v>
      </c>
      <c r="O280" s="498"/>
      <c r="P280" s="251"/>
      <c r="AC280" s="769"/>
      <c r="AD280" s="769"/>
    </row>
    <row r="281" spans="1:30" ht="28.5" x14ac:dyDescent="0.15">
      <c r="A281" s="212" t="s">
        <v>4917</v>
      </c>
      <c r="C281" s="493" t="s">
        <v>3242</v>
      </c>
      <c r="D281" s="490" t="s">
        <v>5252</v>
      </c>
      <c r="E281" s="490" t="s">
        <v>1948</v>
      </c>
      <c r="F281" s="233" t="s">
        <v>3247</v>
      </c>
      <c r="G281" s="494" t="s">
        <v>58</v>
      </c>
      <c r="H281" s="495" t="s">
        <v>6741</v>
      </c>
      <c r="I281" s="496" t="s">
        <v>30</v>
      </c>
      <c r="J281" s="478" t="s">
        <v>54</v>
      </c>
      <c r="K281" s="737" t="s">
        <v>1624</v>
      </c>
      <c r="L281" s="738"/>
      <c r="M281" s="252">
        <v>41730</v>
      </c>
      <c r="N281" s="498">
        <v>5</v>
      </c>
      <c r="O281" s="498"/>
      <c r="P281" s="251"/>
      <c r="AC281" s="769"/>
      <c r="AD281" s="769"/>
    </row>
    <row r="282" spans="1:30" ht="28.5" x14ac:dyDescent="0.15">
      <c r="A282" s="212" t="s">
        <v>4915</v>
      </c>
      <c r="C282" s="493" t="s">
        <v>7387</v>
      </c>
      <c r="D282" s="490" t="s">
        <v>5239</v>
      </c>
      <c r="E282" s="490" t="s">
        <v>5228</v>
      </c>
      <c r="F282" s="233" t="s">
        <v>3262</v>
      </c>
      <c r="G282" s="494" t="s">
        <v>46</v>
      </c>
      <c r="H282" s="495" t="s">
        <v>6742</v>
      </c>
      <c r="I282" s="496" t="s">
        <v>45</v>
      </c>
      <c r="J282" s="478" t="s">
        <v>29</v>
      </c>
      <c r="K282" s="737" t="s">
        <v>1624</v>
      </c>
      <c r="L282" s="738"/>
      <c r="M282" s="252">
        <v>17624</v>
      </c>
      <c r="N282" s="498">
        <v>50</v>
      </c>
      <c r="O282" s="498"/>
      <c r="P282" s="251"/>
      <c r="AC282" s="769"/>
      <c r="AD282" s="769"/>
    </row>
    <row r="283" spans="1:30" x14ac:dyDescent="0.15">
      <c r="A283" s="212" t="s">
        <v>49</v>
      </c>
      <c r="C283" s="493" t="s">
        <v>6743</v>
      </c>
      <c r="D283" s="490" t="s">
        <v>5239</v>
      </c>
      <c r="E283" s="490" t="s">
        <v>5228</v>
      </c>
      <c r="F283" s="233" t="s">
        <v>3248</v>
      </c>
      <c r="G283" s="494" t="s">
        <v>48</v>
      </c>
      <c r="H283" s="495" t="s">
        <v>6744</v>
      </c>
      <c r="I283" s="496" t="s">
        <v>47</v>
      </c>
      <c r="J283" s="478" t="s">
        <v>54</v>
      </c>
      <c r="K283" s="737" t="s">
        <v>8039</v>
      </c>
      <c r="L283" s="738"/>
      <c r="M283" s="252">
        <v>18671</v>
      </c>
      <c r="N283" s="498">
        <v>20</v>
      </c>
      <c r="O283" s="498"/>
      <c r="P283" s="469"/>
      <c r="AC283" s="769"/>
      <c r="AD283" s="769"/>
    </row>
    <row r="284" spans="1:30" x14ac:dyDescent="0.15">
      <c r="A284" s="212" t="s">
        <v>7703</v>
      </c>
      <c r="C284" s="493" t="s">
        <v>6743</v>
      </c>
      <c r="D284" s="490" t="s">
        <v>5271</v>
      </c>
      <c r="E284" s="490" t="s">
        <v>1949</v>
      </c>
      <c r="F284" s="233" t="s">
        <v>50</v>
      </c>
      <c r="G284" s="494" t="s">
        <v>6745</v>
      </c>
      <c r="H284" s="495" t="s">
        <v>6746</v>
      </c>
      <c r="I284" s="496" t="s">
        <v>356</v>
      </c>
      <c r="J284" s="478" t="s">
        <v>27</v>
      </c>
      <c r="K284" s="737" t="s">
        <v>7952</v>
      </c>
      <c r="L284" s="738"/>
      <c r="M284" s="252">
        <v>19539</v>
      </c>
      <c r="N284" s="498">
        <v>16</v>
      </c>
      <c r="O284" s="498"/>
      <c r="P284" s="251"/>
      <c r="AC284" s="769"/>
      <c r="AD284" s="769"/>
    </row>
    <row r="285" spans="1:30" ht="40.5" x14ac:dyDescent="0.15">
      <c r="A285" s="212" t="s">
        <v>4917</v>
      </c>
      <c r="C285" s="315" t="s">
        <v>6944</v>
      </c>
      <c r="D285" s="490" t="s">
        <v>5271</v>
      </c>
      <c r="E285" s="490" t="s">
        <v>1949</v>
      </c>
      <c r="F285" s="233" t="s">
        <v>3249</v>
      </c>
      <c r="G285" s="494" t="s">
        <v>53</v>
      </c>
      <c r="H285" s="495" t="s">
        <v>6945</v>
      </c>
      <c r="I285" s="496" t="s">
        <v>52</v>
      </c>
      <c r="J285" s="478" t="s">
        <v>29</v>
      </c>
      <c r="K285" s="737" t="s">
        <v>8040</v>
      </c>
      <c r="L285" s="738"/>
      <c r="M285" s="249">
        <v>22544</v>
      </c>
      <c r="N285" s="498">
        <v>42</v>
      </c>
      <c r="O285" s="498"/>
      <c r="P285" s="251" t="s">
        <v>6946</v>
      </c>
      <c r="AC285" s="769"/>
      <c r="AD285" s="769"/>
    </row>
    <row r="286" spans="1:30" x14ac:dyDescent="0.15">
      <c r="A286" s="212" t="s">
        <v>4918</v>
      </c>
      <c r="C286" s="493" t="s">
        <v>6747</v>
      </c>
      <c r="D286" s="490" t="s">
        <v>5239</v>
      </c>
      <c r="E286" s="490" t="s">
        <v>5228</v>
      </c>
      <c r="F286" s="233" t="s">
        <v>3250</v>
      </c>
      <c r="G286" s="494" t="s">
        <v>56</v>
      </c>
      <c r="H286" s="495" t="s">
        <v>6239</v>
      </c>
      <c r="I286" s="496" t="s">
        <v>55</v>
      </c>
      <c r="J286" s="478" t="s">
        <v>4344</v>
      </c>
      <c r="K286" s="737" t="s">
        <v>8041</v>
      </c>
      <c r="L286" s="738"/>
      <c r="M286" s="252">
        <v>25294</v>
      </c>
      <c r="N286" s="498">
        <v>80</v>
      </c>
      <c r="O286" s="498"/>
      <c r="P286" s="251"/>
      <c r="AC286" s="769"/>
      <c r="AD286" s="769"/>
    </row>
    <row r="287" spans="1:30" ht="40.5" x14ac:dyDescent="0.15">
      <c r="A287" s="212" t="s">
        <v>4917</v>
      </c>
      <c r="C287" s="315" t="s">
        <v>7709</v>
      </c>
      <c r="D287" s="490" t="s">
        <v>5271</v>
      </c>
      <c r="E287" s="490" t="s">
        <v>1949</v>
      </c>
      <c r="F287" s="233" t="s">
        <v>3251</v>
      </c>
      <c r="G287" s="494" t="s">
        <v>6947</v>
      </c>
      <c r="H287" s="495" t="s">
        <v>6948</v>
      </c>
      <c r="I287" s="496" t="s">
        <v>57</v>
      </c>
      <c r="J287" s="478" t="s">
        <v>4344</v>
      </c>
      <c r="K287" s="737" t="s">
        <v>8041</v>
      </c>
      <c r="L287" s="738"/>
      <c r="M287" s="252">
        <v>25294</v>
      </c>
      <c r="N287" s="498">
        <v>100</v>
      </c>
      <c r="O287" s="498"/>
      <c r="P287" s="251" t="s">
        <v>6949</v>
      </c>
      <c r="AC287" s="769"/>
      <c r="AD287" s="769"/>
    </row>
    <row r="288" spans="1:30" ht="40.5" x14ac:dyDescent="0.15">
      <c r="A288" s="212" t="s">
        <v>4917</v>
      </c>
      <c r="C288" s="315" t="s">
        <v>7709</v>
      </c>
      <c r="D288" s="490" t="s">
        <v>5239</v>
      </c>
      <c r="E288" s="490" t="s">
        <v>5228</v>
      </c>
      <c r="F288" s="233" t="s">
        <v>3250</v>
      </c>
      <c r="G288" s="494" t="s">
        <v>2461</v>
      </c>
      <c r="H288" s="495" t="s">
        <v>6239</v>
      </c>
      <c r="I288" s="496" t="s">
        <v>55</v>
      </c>
      <c r="J288" s="478" t="s">
        <v>4344</v>
      </c>
      <c r="K288" s="737" t="s">
        <v>8041</v>
      </c>
      <c r="L288" s="738"/>
      <c r="M288" s="252">
        <v>25294</v>
      </c>
      <c r="N288" s="498">
        <v>120</v>
      </c>
      <c r="O288" s="498"/>
      <c r="P288" s="251" t="s">
        <v>6949</v>
      </c>
      <c r="AC288" s="769"/>
      <c r="AD288" s="769"/>
    </row>
    <row r="289" spans="1:30" s="349" customFormat="1" ht="40.5" x14ac:dyDescent="0.15">
      <c r="A289" s="212" t="s">
        <v>4917</v>
      </c>
      <c r="B289" s="213"/>
      <c r="C289" s="315" t="s">
        <v>7709</v>
      </c>
      <c r="D289" s="490" t="s">
        <v>5271</v>
      </c>
      <c r="E289" s="490" t="s">
        <v>1949</v>
      </c>
      <c r="F289" s="233" t="s">
        <v>3249</v>
      </c>
      <c r="G289" s="494" t="s">
        <v>53</v>
      </c>
      <c r="H289" s="495" t="s">
        <v>7317</v>
      </c>
      <c r="I289" s="496" t="s">
        <v>52</v>
      </c>
      <c r="J289" s="478" t="s">
        <v>54</v>
      </c>
      <c r="K289" s="737" t="s">
        <v>8040</v>
      </c>
      <c r="L289" s="738"/>
      <c r="M289" s="252">
        <v>38078</v>
      </c>
      <c r="N289" s="498">
        <v>40</v>
      </c>
      <c r="O289" s="498"/>
      <c r="P289" s="251" t="s">
        <v>7318</v>
      </c>
      <c r="Q289" s="489"/>
      <c r="R289" s="489"/>
      <c r="S289" s="489"/>
      <c r="T289" s="489"/>
      <c r="U289" s="489"/>
      <c r="V289" s="489"/>
      <c r="W289" s="489"/>
      <c r="X289" s="489"/>
      <c r="Y289" s="489"/>
      <c r="Z289" s="437"/>
      <c r="AC289" s="769"/>
      <c r="AD289" s="769"/>
    </row>
    <row r="290" spans="1:30" x14ac:dyDescent="0.15">
      <c r="A290" s="212" t="s">
        <v>49</v>
      </c>
      <c r="C290" s="253" t="s">
        <v>6221</v>
      </c>
      <c r="D290" s="490" t="s">
        <v>5239</v>
      </c>
      <c r="E290" s="490" t="s">
        <v>5228</v>
      </c>
      <c r="F290" s="233" t="s">
        <v>6748</v>
      </c>
      <c r="G290" s="494" t="s">
        <v>59</v>
      </c>
      <c r="H290" s="495" t="s">
        <v>6749</v>
      </c>
      <c r="I290" s="496" t="s">
        <v>44</v>
      </c>
      <c r="J290" s="478" t="s">
        <v>27</v>
      </c>
      <c r="K290" s="737" t="s">
        <v>8042</v>
      </c>
      <c r="L290" s="738"/>
      <c r="M290" s="249">
        <v>40269</v>
      </c>
      <c r="N290" s="498">
        <v>30</v>
      </c>
      <c r="O290" s="254">
        <v>15</v>
      </c>
      <c r="P290" s="251"/>
      <c r="AC290" s="769"/>
      <c r="AD290" s="769"/>
    </row>
    <row r="291" spans="1:30" x14ac:dyDescent="0.15">
      <c r="A291" s="212" t="s">
        <v>49</v>
      </c>
      <c r="C291" s="493" t="s">
        <v>3252</v>
      </c>
      <c r="D291" s="490" t="s">
        <v>5239</v>
      </c>
      <c r="E291" s="490" t="s">
        <v>5228</v>
      </c>
      <c r="F291" s="233" t="s">
        <v>1810</v>
      </c>
      <c r="G291" s="494" t="s">
        <v>5683</v>
      </c>
      <c r="H291" s="495" t="s">
        <v>6750</v>
      </c>
      <c r="I291" s="496" t="s">
        <v>135</v>
      </c>
      <c r="J291" s="478" t="s">
        <v>7</v>
      </c>
      <c r="K291" s="737" t="s">
        <v>8</v>
      </c>
      <c r="L291" s="738"/>
      <c r="M291" s="252">
        <v>22221</v>
      </c>
      <c r="N291" s="498">
        <v>10</v>
      </c>
      <c r="O291" s="498"/>
      <c r="P291" s="251"/>
      <c r="AC291" s="769"/>
      <c r="AD291" s="769"/>
    </row>
    <row r="292" spans="1:30" x14ac:dyDescent="0.15">
      <c r="A292" s="212" t="s">
        <v>4915</v>
      </c>
      <c r="C292" s="493" t="s">
        <v>3252</v>
      </c>
      <c r="D292" s="490" t="s">
        <v>5300</v>
      </c>
      <c r="E292" s="490" t="s">
        <v>5287</v>
      </c>
      <c r="F292" s="233" t="s">
        <v>1779</v>
      </c>
      <c r="G292" s="494" t="s">
        <v>6751</v>
      </c>
      <c r="H292" s="495" t="s">
        <v>4003</v>
      </c>
      <c r="I292" s="496" t="s">
        <v>61</v>
      </c>
      <c r="J292" s="478" t="s">
        <v>7</v>
      </c>
      <c r="K292" s="737" t="s">
        <v>8043</v>
      </c>
      <c r="L292" s="738"/>
      <c r="M292" s="252">
        <v>27789</v>
      </c>
      <c r="N292" s="498">
        <v>14</v>
      </c>
      <c r="O292" s="498"/>
      <c r="P292" s="251"/>
      <c r="AC292" s="769"/>
      <c r="AD292" s="769"/>
    </row>
    <row r="293" spans="1:30" x14ac:dyDescent="0.15">
      <c r="A293" s="212" t="s">
        <v>4915</v>
      </c>
      <c r="C293" s="493" t="s">
        <v>3252</v>
      </c>
      <c r="D293" s="490" t="s">
        <v>5252</v>
      </c>
      <c r="E293" s="490" t="s">
        <v>1948</v>
      </c>
      <c r="F293" s="233" t="s">
        <v>63</v>
      </c>
      <c r="G293" s="494" t="s">
        <v>65</v>
      </c>
      <c r="H293" s="495" t="s">
        <v>3875</v>
      </c>
      <c r="I293" s="496" t="s">
        <v>64</v>
      </c>
      <c r="J293" s="478" t="s">
        <v>7</v>
      </c>
      <c r="K293" s="737" t="s">
        <v>63</v>
      </c>
      <c r="L293" s="738"/>
      <c r="M293" s="252">
        <v>22981</v>
      </c>
      <c r="N293" s="498">
        <v>12</v>
      </c>
      <c r="O293" s="498"/>
      <c r="P293" s="251"/>
      <c r="AC293" s="769"/>
      <c r="AD293" s="769"/>
    </row>
    <row r="294" spans="1:30" x14ac:dyDescent="0.15">
      <c r="A294" s="212" t="s">
        <v>4915</v>
      </c>
      <c r="C294" s="493" t="s">
        <v>6752</v>
      </c>
      <c r="D294" s="490" t="s">
        <v>5252</v>
      </c>
      <c r="E294" s="490" t="s">
        <v>1948</v>
      </c>
      <c r="F294" s="233" t="s">
        <v>66</v>
      </c>
      <c r="G294" s="494" t="s">
        <v>13</v>
      </c>
      <c r="H294" s="495" t="s">
        <v>6753</v>
      </c>
      <c r="I294" s="496" t="s">
        <v>12</v>
      </c>
      <c r="J294" s="478" t="s">
        <v>7</v>
      </c>
      <c r="K294" s="737" t="s">
        <v>6664</v>
      </c>
      <c r="L294" s="738"/>
      <c r="M294" s="252">
        <v>36982</v>
      </c>
      <c r="N294" s="498"/>
      <c r="O294" s="498"/>
      <c r="P294" s="251"/>
      <c r="AC294" s="769"/>
      <c r="AD294" s="769"/>
    </row>
    <row r="295" spans="1:30" x14ac:dyDescent="0.15">
      <c r="A295" s="212" t="s">
        <v>1949</v>
      </c>
      <c r="C295" s="493" t="s">
        <v>6754</v>
      </c>
      <c r="D295" s="490" t="s">
        <v>5271</v>
      </c>
      <c r="E295" s="490" t="s">
        <v>1949</v>
      </c>
      <c r="F295" s="233" t="s">
        <v>3253</v>
      </c>
      <c r="G295" s="494" t="s">
        <v>8180</v>
      </c>
      <c r="H295" s="495" t="s">
        <v>6246</v>
      </c>
      <c r="I295" s="496" t="s">
        <v>6247</v>
      </c>
      <c r="J295" s="478" t="s">
        <v>54</v>
      </c>
      <c r="K295" s="737" t="s">
        <v>68</v>
      </c>
      <c r="L295" s="738"/>
      <c r="M295" s="252">
        <v>29466</v>
      </c>
      <c r="N295" s="498">
        <v>2</v>
      </c>
      <c r="O295" s="498"/>
      <c r="P295" s="251" t="s">
        <v>69</v>
      </c>
      <c r="AC295" s="769"/>
      <c r="AD295" s="769"/>
    </row>
    <row r="296" spans="1:30" x14ac:dyDescent="0.15">
      <c r="A296" s="212" t="s">
        <v>49</v>
      </c>
      <c r="C296" s="493" t="s">
        <v>6754</v>
      </c>
      <c r="D296" s="490" t="s">
        <v>5239</v>
      </c>
      <c r="E296" s="490" t="s">
        <v>5228</v>
      </c>
      <c r="F296" s="233" t="s">
        <v>70</v>
      </c>
      <c r="G296" s="494" t="s">
        <v>6755</v>
      </c>
      <c r="H296" s="495" t="s">
        <v>6756</v>
      </c>
      <c r="I296" s="496" t="s">
        <v>71</v>
      </c>
      <c r="J296" s="478" t="s">
        <v>54</v>
      </c>
      <c r="K296" s="737" t="s">
        <v>49</v>
      </c>
      <c r="L296" s="738"/>
      <c r="M296" s="252">
        <v>25934</v>
      </c>
      <c r="N296" s="498">
        <v>3</v>
      </c>
      <c r="O296" s="498"/>
      <c r="P296" s="251" t="s">
        <v>6757</v>
      </c>
      <c r="AC296" s="769"/>
      <c r="AD296" s="769"/>
    </row>
    <row r="297" spans="1:30" x14ac:dyDescent="0.15">
      <c r="A297" s="212" t="s">
        <v>4915</v>
      </c>
      <c r="C297" s="493" t="s">
        <v>6754</v>
      </c>
      <c r="D297" s="490" t="s">
        <v>5851</v>
      </c>
      <c r="E297" s="490" t="s">
        <v>4314</v>
      </c>
      <c r="F297" s="233" t="s">
        <v>73</v>
      </c>
      <c r="G297" s="494" t="s">
        <v>6758</v>
      </c>
      <c r="H297" s="495" t="s">
        <v>6759</v>
      </c>
      <c r="I297" s="496" t="s">
        <v>74</v>
      </c>
      <c r="J297" s="478" t="s">
        <v>54</v>
      </c>
      <c r="K297" s="737" t="s">
        <v>7990</v>
      </c>
      <c r="L297" s="738"/>
      <c r="M297" s="252">
        <v>30124</v>
      </c>
      <c r="N297" s="498">
        <v>4</v>
      </c>
      <c r="O297" s="498"/>
      <c r="P297" s="251" t="s">
        <v>6757</v>
      </c>
      <c r="AC297" s="769"/>
      <c r="AD297" s="769"/>
    </row>
    <row r="298" spans="1:30" ht="28.5" x14ac:dyDescent="0.15">
      <c r="A298" s="212" t="s">
        <v>4915</v>
      </c>
      <c r="C298" s="493" t="s">
        <v>6754</v>
      </c>
      <c r="D298" s="490" t="s">
        <v>5252</v>
      </c>
      <c r="E298" s="490" t="s">
        <v>4255</v>
      </c>
      <c r="F298" s="233" t="s">
        <v>6151</v>
      </c>
      <c r="G298" s="494" t="s">
        <v>6760</v>
      </c>
      <c r="H298" s="495" t="s">
        <v>6761</v>
      </c>
      <c r="I298" s="496" t="s">
        <v>75</v>
      </c>
      <c r="J298" s="478" t="s">
        <v>54</v>
      </c>
      <c r="K298" s="737" t="s">
        <v>76</v>
      </c>
      <c r="L298" s="738"/>
      <c r="M298" s="252">
        <v>30834</v>
      </c>
      <c r="N298" s="498">
        <v>2</v>
      </c>
      <c r="O298" s="498"/>
      <c r="P298" s="251" t="s">
        <v>7434</v>
      </c>
      <c r="AC298" s="769"/>
      <c r="AD298" s="769"/>
    </row>
    <row r="299" spans="1:30" ht="28.5" x14ac:dyDescent="0.15">
      <c r="A299" s="212" t="s">
        <v>4915</v>
      </c>
      <c r="C299" s="493" t="s">
        <v>6754</v>
      </c>
      <c r="D299" s="490" t="s">
        <v>5252</v>
      </c>
      <c r="E299" s="490" t="s">
        <v>1948</v>
      </c>
      <c r="F299" s="233" t="s">
        <v>3255</v>
      </c>
      <c r="G299" s="494" t="s">
        <v>7626</v>
      </c>
      <c r="H299" s="495" t="s">
        <v>6241</v>
      </c>
      <c r="I299" s="496" t="s">
        <v>78</v>
      </c>
      <c r="J299" s="478" t="s">
        <v>77</v>
      </c>
      <c r="K299" s="737" t="s">
        <v>6244</v>
      </c>
      <c r="L299" s="738"/>
      <c r="M299" s="252">
        <v>32309</v>
      </c>
      <c r="N299" s="498">
        <v>1</v>
      </c>
      <c r="O299" s="498"/>
      <c r="P299" s="251" t="s">
        <v>6757</v>
      </c>
      <c r="AC299" s="769"/>
      <c r="AD299" s="769"/>
    </row>
    <row r="300" spans="1:30" x14ac:dyDescent="0.15">
      <c r="A300" s="212" t="s">
        <v>49</v>
      </c>
      <c r="C300" s="493" t="s">
        <v>6754</v>
      </c>
      <c r="D300" s="490" t="s">
        <v>5239</v>
      </c>
      <c r="E300" s="490" t="s">
        <v>5228</v>
      </c>
      <c r="F300" s="233" t="s">
        <v>3256</v>
      </c>
      <c r="G300" s="494" t="s">
        <v>79</v>
      </c>
      <c r="H300" s="495" t="s">
        <v>7938</v>
      </c>
      <c r="I300" s="496" t="s">
        <v>6762</v>
      </c>
      <c r="J300" s="478" t="s">
        <v>54</v>
      </c>
      <c r="K300" s="737" t="s">
        <v>1624</v>
      </c>
      <c r="L300" s="738"/>
      <c r="M300" s="252">
        <v>29799</v>
      </c>
      <c r="N300" s="498">
        <v>3</v>
      </c>
      <c r="O300" s="498"/>
      <c r="P300" s="251" t="s">
        <v>6757</v>
      </c>
      <c r="AC300" s="769"/>
      <c r="AD300" s="769"/>
    </row>
    <row r="301" spans="1:30" ht="71.25" x14ac:dyDescent="0.15">
      <c r="A301" s="212" t="s">
        <v>7382</v>
      </c>
      <c r="C301" s="493" t="s">
        <v>3263</v>
      </c>
      <c r="D301" s="490" t="s">
        <v>5239</v>
      </c>
      <c r="E301" s="490" t="s">
        <v>5228</v>
      </c>
      <c r="F301" s="233" t="s">
        <v>3266</v>
      </c>
      <c r="G301" s="477" t="s">
        <v>2140</v>
      </c>
      <c r="H301" s="495" t="s">
        <v>7786</v>
      </c>
      <c r="I301" s="476" t="s">
        <v>189</v>
      </c>
      <c r="J301" s="491" t="s">
        <v>921</v>
      </c>
      <c r="K301" s="737" t="s">
        <v>188</v>
      </c>
      <c r="L301" s="738"/>
      <c r="M301" s="479">
        <v>42095</v>
      </c>
      <c r="N301" s="470" t="str">
        <f t="shared" ref="N301:N329" si="0">SUM(Q301:S301)&amp;CHAR(10)&amp;CHAR(10)&amp;"1号"&amp;Q301&amp;CHAR(10)&amp;"2号"&amp;R301&amp;CHAR(10)&amp;"3号"&amp;S301</f>
        <v>60
1号1
2号29
3号30</v>
      </c>
      <c r="O301" s="498"/>
      <c r="P301" s="499"/>
      <c r="Q301" s="502">
        <v>1</v>
      </c>
      <c r="R301" s="501">
        <v>29</v>
      </c>
      <c r="S301" s="501">
        <v>30</v>
      </c>
      <c r="T301" s="501">
        <f>SUBTOTAL(9,Q301:S301)</f>
        <v>60</v>
      </c>
      <c r="U301" s="551"/>
      <c r="AC301" s="769"/>
      <c r="AD301" s="769"/>
    </row>
    <row r="302" spans="1:30" ht="71.25" x14ac:dyDescent="0.15">
      <c r="A302" s="212" t="s">
        <v>49</v>
      </c>
      <c r="C302" s="493" t="s">
        <v>3263</v>
      </c>
      <c r="D302" s="490" t="s">
        <v>5239</v>
      </c>
      <c r="E302" s="490" t="s">
        <v>5228</v>
      </c>
      <c r="F302" s="233" t="s">
        <v>3267</v>
      </c>
      <c r="G302" s="477" t="s">
        <v>6763</v>
      </c>
      <c r="H302" s="495" t="s">
        <v>6764</v>
      </c>
      <c r="I302" s="476" t="s">
        <v>152</v>
      </c>
      <c r="J302" s="491" t="s">
        <v>921</v>
      </c>
      <c r="K302" s="737" t="s">
        <v>160</v>
      </c>
      <c r="L302" s="738"/>
      <c r="M302" s="479">
        <v>42095</v>
      </c>
      <c r="N302" s="470" t="str">
        <f t="shared" si="0"/>
        <v>70
1号10
2号36
3号24</v>
      </c>
      <c r="O302" s="498"/>
      <c r="P302" s="499"/>
      <c r="Q302" s="544">
        <v>10</v>
      </c>
      <c r="R302" s="545">
        <v>36</v>
      </c>
      <c r="S302" s="545">
        <v>24</v>
      </c>
      <c r="T302" s="545">
        <f t="shared" ref="T302" si="1">SUBTOTAL(9,Q302:S302)</f>
        <v>70</v>
      </c>
      <c r="U302" s="551"/>
      <c r="AC302" s="769"/>
      <c r="AD302" s="769"/>
    </row>
    <row r="303" spans="1:30" ht="71.25" x14ac:dyDescent="0.15">
      <c r="A303" s="212" t="s">
        <v>49</v>
      </c>
      <c r="C303" s="493" t="s">
        <v>3263</v>
      </c>
      <c r="D303" s="490" t="s">
        <v>5239</v>
      </c>
      <c r="E303" s="490" t="s">
        <v>5228</v>
      </c>
      <c r="F303" s="233" t="s">
        <v>2141</v>
      </c>
      <c r="G303" s="477" t="s">
        <v>2240</v>
      </c>
      <c r="H303" s="495" t="s">
        <v>3849</v>
      </c>
      <c r="I303" s="476" t="s">
        <v>191</v>
      </c>
      <c r="J303" s="491" t="s">
        <v>921</v>
      </c>
      <c r="K303" s="737" t="s">
        <v>190</v>
      </c>
      <c r="L303" s="738"/>
      <c r="M303" s="479">
        <v>42095</v>
      </c>
      <c r="N303" s="470" t="str">
        <f t="shared" si="0"/>
        <v>75
1号15
2号33
3号27</v>
      </c>
      <c r="O303" s="498"/>
      <c r="P303" s="499"/>
      <c r="Q303" s="502">
        <v>15</v>
      </c>
      <c r="R303" s="501">
        <v>33</v>
      </c>
      <c r="S303" s="501">
        <v>27</v>
      </c>
      <c r="T303" s="501">
        <f t="shared" ref="T303:T365" si="2">SUBTOTAL(9,Q303:S303)</f>
        <v>75</v>
      </c>
      <c r="U303" s="551"/>
      <c r="AC303" s="769"/>
      <c r="AD303" s="769"/>
    </row>
    <row r="304" spans="1:30" ht="71.25" x14ac:dyDescent="0.15">
      <c r="A304" s="212" t="s">
        <v>49</v>
      </c>
      <c r="C304" s="493" t="s">
        <v>3263</v>
      </c>
      <c r="D304" s="490" t="s">
        <v>5239</v>
      </c>
      <c r="E304" s="490" t="s">
        <v>5228</v>
      </c>
      <c r="F304" s="233" t="s">
        <v>3268</v>
      </c>
      <c r="G304" s="477" t="s">
        <v>6765</v>
      </c>
      <c r="H304" s="495" t="s">
        <v>6766</v>
      </c>
      <c r="I304" s="476" t="s">
        <v>114</v>
      </c>
      <c r="J304" s="491" t="s">
        <v>921</v>
      </c>
      <c r="K304" s="737" t="s">
        <v>145</v>
      </c>
      <c r="L304" s="738"/>
      <c r="M304" s="479">
        <v>42095</v>
      </c>
      <c r="N304" s="470" t="str">
        <f t="shared" si="0"/>
        <v>80
1号10
2号39
3号31</v>
      </c>
      <c r="O304" s="498"/>
      <c r="P304" s="499"/>
      <c r="Q304" s="502">
        <v>10</v>
      </c>
      <c r="R304" s="501">
        <v>39</v>
      </c>
      <c r="S304" s="501">
        <v>31</v>
      </c>
      <c r="T304" s="501">
        <f t="shared" si="2"/>
        <v>80</v>
      </c>
      <c r="U304" s="551"/>
      <c r="AC304" s="769"/>
      <c r="AD304" s="769"/>
    </row>
    <row r="305" spans="1:30" ht="71.25" x14ac:dyDescent="0.15">
      <c r="A305" s="212" t="s">
        <v>49</v>
      </c>
      <c r="C305" s="493" t="s">
        <v>3263</v>
      </c>
      <c r="D305" s="490" t="s">
        <v>5239</v>
      </c>
      <c r="E305" s="490" t="s">
        <v>5228</v>
      </c>
      <c r="F305" s="233" t="s">
        <v>3269</v>
      </c>
      <c r="G305" s="477" t="s">
        <v>6767</v>
      </c>
      <c r="H305" s="495" t="s">
        <v>6768</v>
      </c>
      <c r="I305" s="476" t="s">
        <v>159</v>
      </c>
      <c r="J305" s="491" t="s">
        <v>921</v>
      </c>
      <c r="K305" s="737" t="s">
        <v>145</v>
      </c>
      <c r="L305" s="738"/>
      <c r="M305" s="479">
        <v>42095</v>
      </c>
      <c r="N305" s="470" t="str">
        <f t="shared" si="0"/>
        <v>242
1号6
2号133
3号103</v>
      </c>
      <c r="O305" s="498"/>
      <c r="P305" s="499"/>
      <c r="Q305" s="502">
        <v>6</v>
      </c>
      <c r="R305" s="501">
        <v>133</v>
      </c>
      <c r="S305" s="501">
        <v>103</v>
      </c>
      <c r="T305" s="501">
        <f t="shared" si="2"/>
        <v>242</v>
      </c>
      <c r="U305" s="551"/>
      <c r="AC305" s="769"/>
      <c r="AD305" s="769"/>
    </row>
    <row r="306" spans="1:30" ht="71.25" x14ac:dyDescent="0.15">
      <c r="A306" s="212" t="s">
        <v>49</v>
      </c>
      <c r="C306" s="493" t="s">
        <v>3263</v>
      </c>
      <c r="D306" s="490" t="s">
        <v>5239</v>
      </c>
      <c r="E306" s="490" t="s">
        <v>5228</v>
      </c>
      <c r="F306" s="233" t="s">
        <v>3270</v>
      </c>
      <c r="G306" s="477" t="s">
        <v>2143</v>
      </c>
      <c r="H306" s="495" t="s">
        <v>6769</v>
      </c>
      <c r="I306" s="476" t="s">
        <v>178</v>
      </c>
      <c r="J306" s="491" t="s">
        <v>2142</v>
      </c>
      <c r="K306" s="737" t="s">
        <v>8044</v>
      </c>
      <c r="L306" s="738"/>
      <c r="M306" s="479">
        <v>42095</v>
      </c>
      <c r="N306" s="470" t="str">
        <f t="shared" si="0"/>
        <v>195
1号75
2号84
3号36</v>
      </c>
      <c r="O306" s="498"/>
      <c r="P306" s="499"/>
      <c r="Q306" s="502">
        <v>75</v>
      </c>
      <c r="R306" s="501">
        <v>84</v>
      </c>
      <c r="S306" s="501">
        <v>36</v>
      </c>
      <c r="T306" s="501">
        <f t="shared" si="2"/>
        <v>195</v>
      </c>
      <c r="U306" s="551"/>
      <c r="AC306" s="769"/>
      <c r="AD306" s="769"/>
    </row>
    <row r="307" spans="1:30" ht="71.25" x14ac:dyDescent="0.15">
      <c r="A307" s="212" t="s">
        <v>49</v>
      </c>
      <c r="C307" s="493" t="s">
        <v>3263</v>
      </c>
      <c r="D307" s="490" t="s">
        <v>5239</v>
      </c>
      <c r="E307" s="490" t="s">
        <v>5228</v>
      </c>
      <c r="F307" s="233" t="s">
        <v>3271</v>
      </c>
      <c r="G307" s="477" t="s">
        <v>2144</v>
      </c>
      <c r="H307" s="495" t="s">
        <v>6770</v>
      </c>
      <c r="I307" s="476" t="s">
        <v>6771</v>
      </c>
      <c r="J307" s="491" t="s">
        <v>2142</v>
      </c>
      <c r="K307" s="737" t="s">
        <v>8044</v>
      </c>
      <c r="L307" s="738"/>
      <c r="M307" s="479">
        <v>42095</v>
      </c>
      <c r="N307" s="470" t="str">
        <f t="shared" si="0"/>
        <v>150
1号45
2号69
3号36</v>
      </c>
      <c r="O307" s="498"/>
      <c r="P307" s="499"/>
      <c r="Q307" s="502">
        <v>45</v>
      </c>
      <c r="R307" s="501">
        <v>69</v>
      </c>
      <c r="S307" s="501">
        <v>36</v>
      </c>
      <c r="T307" s="501">
        <f t="shared" si="2"/>
        <v>150</v>
      </c>
      <c r="U307" s="551"/>
      <c r="AC307" s="769"/>
      <c r="AD307" s="769"/>
    </row>
    <row r="308" spans="1:30" ht="71.25" x14ac:dyDescent="0.15">
      <c r="A308" s="212" t="s">
        <v>49</v>
      </c>
      <c r="C308" s="493" t="s">
        <v>3263</v>
      </c>
      <c r="D308" s="490" t="s">
        <v>5239</v>
      </c>
      <c r="E308" s="490" t="s">
        <v>5228</v>
      </c>
      <c r="F308" s="233" t="s">
        <v>3272</v>
      </c>
      <c r="G308" s="477" t="s">
        <v>2242</v>
      </c>
      <c r="H308" s="495" t="s">
        <v>6772</v>
      </c>
      <c r="I308" s="476" t="s">
        <v>945</v>
      </c>
      <c r="J308" s="491" t="s">
        <v>921</v>
      </c>
      <c r="K308" s="737" t="s">
        <v>6773</v>
      </c>
      <c r="L308" s="738"/>
      <c r="M308" s="479">
        <v>42095</v>
      </c>
      <c r="N308" s="470" t="str">
        <f t="shared" si="0"/>
        <v>75
1号15
2号36
3号24</v>
      </c>
      <c r="O308" s="498"/>
      <c r="P308" s="499"/>
      <c r="Q308" s="502">
        <v>15</v>
      </c>
      <c r="R308" s="501">
        <v>36</v>
      </c>
      <c r="S308" s="501">
        <v>24</v>
      </c>
      <c r="T308" s="501">
        <f t="shared" si="2"/>
        <v>75</v>
      </c>
      <c r="U308" s="551"/>
      <c r="AC308" s="769"/>
      <c r="AD308" s="769"/>
    </row>
    <row r="309" spans="1:30" ht="71.25" x14ac:dyDescent="0.15">
      <c r="A309" s="212" t="s">
        <v>49</v>
      </c>
      <c r="C309" s="493" t="s">
        <v>3263</v>
      </c>
      <c r="D309" s="490" t="s">
        <v>5239</v>
      </c>
      <c r="E309" s="490" t="s">
        <v>5228</v>
      </c>
      <c r="F309" s="233" t="s">
        <v>6000</v>
      </c>
      <c r="G309" s="477" t="s">
        <v>6347</v>
      </c>
      <c r="H309" s="495" t="s">
        <v>6774</v>
      </c>
      <c r="I309" s="476" t="s">
        <v>952</v>
      </c>
      <c r="J309" s="491" t="s">
        <v>921</v>
      </c>
      <c r="K309" s="737" t="s">
        <v>136</v>
      </c>
      <c r="L309" s="738"/>
      <c r="M309" s="479">
        <v>42095</v>
      </c>
      <c r="N309" s="470" t="str">
        <f t="shared" si="0"/>
        <v>62
1号12
2号30
3号20</v>
      </c>
      <c r="O309" s="498"/>
      <c r="P309" s="499"/>
      <c r="Q309" s="502">
        <v>12</v>
      </c>
      <c r="R309" s="501">
        <v>30</v>
      </c>
      <c r="S309" s="501">
        <v>20</v>
      </c>
      <c r="T309" s="501">
        <f t="shared" si="2"/>
        <v>62</v>
      </c>
      <c r="U309" s="551"/>
      <c r="AC309" s="769"/>
      <c r="AD309" s="769"/>
    </row>
    <row r="310" spans="1:30" ht="71.25" x14ac:dyDescent="0.15">
      <c r="A310" s="212" t="s">
        <v>49</v>
      </c>
      <c r="C310" s="493" t="s">
        <v>3263</v>
      </c>
      <c r="D310" s="490" t="s">
        <v>5239</v>
      </c>
      <c r="E310" s="490" t="s">
        <v>5228</v>
      </c>
      <c r="F310" s="233" t="s">
        <v>6001</v>
      </c>
      <c r="G310" s="477" t="s">
        <v>2243</v>
      </c>
      <c r="H310" s="495" t="s">
        <v>3844</v>
      </c>
      <c r="I310" s="476" t="s">
        <v>137</v>
      </c>
      <c r="J310" s="491" t="s">
        <v>921</v>
      </c>
      <c r="K310" s="737" t="s">
        <v>136</v>
      </c>
      <c r="L310" s="738"/>
      <c r="M310" s="479">
        <v>42095</v>
      </c>
      <c r="N310" s="470" t="str">
        <f t="shared" si="0"/>
        <v>85
1号15
2号39
3号31</v>
      </c>
      <c r="O310" s="498"/>
      <c r="P310" s="499"/>
      <c r="Q310" s="502">
        <v>15</v>
      </c>
      <c r="R310" s="501">
        <v>39</v>
      </c>
      <c r="S310" s="501">
        <v>31</v>
      </c>
      <c r="T310" s="501">
        <f t="shared" si="2"/>
        <v>85</v>
      </c>
      <c r="U310" s="551"/>
      <c r="AC310" s="769"/>
      <c r="AD310" s="769"/>
    </row>
    <row r="311" spans="1:30" ht="71.25" x14ac:dyDescent="0.15">
      <c r="A311" s="212" t="s">
        <v>49</v>
      </c>
      <c r="C311" s="493" t="s">
        <v>3263</v>
      </c>
      <c r="D311" s="490" t="s">
        <v>5239</v>
      </c>
      <c r="E311" s="490" t="s">
        <v>5228</v>
      </c>
      <c r="F311" s="233" t="s">
        <v>6775</v>
      </c>
      <c r="G311" s="477" t="s">
        <v>3589</v>
      </c>
      <c r="H311" s="495" t="s">
        <v>3846</v>
      </c>
      <c r="I311" s="476" t="s">
        <v>155</v>
      </c>
      <c r="J311" s="491" t="s">
        <v>921</v>
      </c>
      <c r="K311" s="737" t="s">
        <v>154</v>
      </c>
      <c r="L311" s="738"/>
      <c r="M311" s="479">
        <v>42095</v>
      </c>
      <c r="N311" s="470" t="str">
        <f t="shared" si="0"/>
        <v>65
1号15
2号29
3号21</v>
      </c>
      <c r="O311" s="498"/>
      <c r="P311" s="499"/>
      <c r="Q311" s="502">
        <v>15</v>
      </c>
      <c r="R311" s="501">
        <v>29</v>
      </c>
      <c r="S311" s="501">
        <v>21</v>
      </c>
      <c r="T311" s="501">
        <f t="shared" si="2"/>
        <v>65</v>
      </c>
      <c r="U311" s="551"/>
      <c r="AC311" s="769"/>
      <c r="AD311" s="769"/>
    </row>
    <row r="312" spans="1:30" ht="71.25" x14ac:dyDescent="0.15">
      <c r="A312" s="212" t="s">
        <v>49</v>
      </c>
      <c r="C312" s="493" t="s">
        <v>5774</v>
      </c>
      <c r="D312" s="490" t="s">
        <v>5239</v>
      </c>
      <c r="E312" s="490" t="s">
        <v>5228</v>
      </c>
      <c r="F312" s="233" t="s">
        <v>5822</v>
      </c>
      <c r="G312" s="477" t="s">
        <v>5823</v>
      </c>
      <c r="H312" s="495" t="s">
        <v>6776</v>
      </c>
      <c r="I312" s="476" t="s">
        <v>144</v>
      </c>
      <c r="J312" s="491" t="s">
        <v>921</v>
      </c>
      <c r="K312" s="737" t="s">
        <v>7270</v>
      </c>
      <c r="L312" s="738"/>
      <c r="M312" s="479">
        <v>42461</v>
      </c>
      <c r="N312" s="470" t="str">
        <f t="shared" si="0"/>
        <v>75
1号5
2号39
3号31</v>
      </c>
      <c r="O312" s="498"/>
      <c r="P312" s="499"/>
      <c r="Q312" s="542">
        <v>5</v>
      </c>
      <c r="R312" s="545">
        <v>39</v>
      </c>
      <c r="S312" s="545">
        <v>31</v>
      </c>
      <c r="T312" s="545">
        <f t="shared" si="2"/>
        <v>75</v>
      </c>
      <c r="U312" s="551"/>
      <c r="AC312" s="769"/>
      <c r="AD312" s="769"/>
    </row>
    <row r="313" spans="1:30" ht="71.25" x14ac:dyDescent="0.15">
      <c r="A313" s="212" t="s">
        <v>49</v>
      </c>
      <c r="C313" s="493" t="s">
        <v>5774</v>
      </c>
      <c r="D313" s="490" t="s">
        <v>5239</v>
      </c>
      <c r="E313" s="490" t="s">
        <v>5228</v>
      </c>
      <c r="F313" s="233" t="s">
        <v>5914</v>
      </c>
      <c r="G313" s="477" t="s">
        <v>5824</v>
      </c>
      <c r="H313" s="495" t="s">
        <v>2777</v>
      </c>
      <c r="I313" s="476" t="s">
        <v>146</v>
      </c>
      <c r="J313" s="491" t="s">
        <v>921</v>
      </c>
      <c r="K313" s="737" t="s">
        <v>7278</v>
      </c>
      <c r="L313" s="738"/>
      <c r="M313" s="479">
        <v>42461</v>
      </c>
      <c r="N313" s="470" t="str">
        <f t="shared" si="0"/>
        <v>40
1号3
2号19
3号18</v>
      </c>
      <c r="O313" s="498"/>
      <c r="P313" s="499"/>
      <c r="Q313" s="502">
        <v>3</v>
      </c>
      <c r="R313" s="501">
        <v>19</v>
      </c>
      <c r="S313" s="501">
        <v>18</v>
      </c>
      <c r="T313" s="501">
        <f t="shared" si="2"/>
        <v>40</v>
      </c>
      <c r="U313" s="551"/>
      <c r="AC313" s="769"/>
      <c r="AD313" s="769"/>
    </row>
    <row r="314" spans="1:30" ht="71.25" x14ac:dyDescent="0.15">
      <c r="A314" s="212" t="s">
        <v>49</v>
      </c>
      <c r="C314" s="493" t="s">
        <v>5774</v>
      </c>
      <c r="D314" s="490" t="s">
        <v>5239</v>
      </c>
      <c r="E314" s="490" t="s">
        <v>5228</v>
      </c>
      <c r="F314" s="233" t="s">
        <v>5825</v>
      </c>
      <c r="G314" s="477" t="s">
        <v>5826</v>
      </c>
      <c r="H314" s="495" t="s">
        <v>2766</v>
      </c>
      <c r="I314" s="476" t="s">
        <v>135</v>
      </c>
      <c r="J314" s="491" t="s">
        <v>921</v>
      </c>
      <c r="K314" s="737" t="s">
        <v>7166</v>
      </c>
      <c r="L314" s="738"/>
      <c r="M314" s="479">
        <v>42461</v>
      </c>
      <c r="N314" s="470" t="str">
        <f t="shared" si="0"/>
        <v>75
1号15
2号36
3号24</v>
      </c>
      <c r="O314" s="498"/>
      <c r="P314" s="499"/>
      <c r="Q314" s="502">
        <v>15</v>
      </c>
      <c r="R314" s="501">
        <v>36</v>
      </c>
      <c r="S314" s="501">
        <v>24</v>
      </c>
      <c r="T314" s="501">
        <f t="shared" si="2"/>
        <v>75</v>
      </c>
      <c r="U314" s="551"/>
      <c r="AC314" s="769"/>
      <c r="AD314" s="769"/>
    </row>
    <row r="315" spans="1:30" ht="71.25" x14ac:dyDescent="0.15">
      <c r="A315" s="212" t="s">
        <v>49</v>
      </c>
      <c r="C315" s="493" t="s">
        <v>5774</v>
      </c>
      <c r="D315" s="490" t="s">
        <v>5239</v>
      </c>
      <c r="E315" s="490" t="s">
        <v>5228</v>
      </c>
      <c r="F315" s="233" t="s">
        <v>5827</v>
      </c>
      <c r="G315" s="477" t="s">
        <v>5828</v>
      </c>
      <c r="H315" s="495" t="s">
        <v>3845</v>
      </c>
      <c r="I315" s="476" t="s">
        <v>144</v>
      </c>
      <c r="J315" s="491" t="s">
        <v>921</v>
      </c>
      <c r="K315" s="737" t="s">
        <v>7270</v>
      </c>
      <c r="L315" s="738"/>
      <c r="M315" s="479">
        <v>42461</v>
      </c>
      <c r="N315" s="470" t="str">
        <f t="shared" si="0"/>
        <v>86
1号6
2号45
3号35</v>
      </c>
      <c r="O315" s="498"/>
      <c r="P315" s="499"/>
      <c r="Q315" s="502">
        <v>6</v>
      </c>
      <c r="R315" s="501">
        <v>45</v>
      </c>
      <c r="S315" s="501">
        <v>35</v>
      </c>
      <c r="T315" s="501">
        <f t="shared" si="2"/>
        <v>86</v>
      </c>
      <c r="U315" s="551"/>
      <c r="AC315" s="769"/>
      <c r="AD315" s="769"/>
    </row>
    <row r="316" spans="1:30" ht="71.25" x14ac:dyDescent="0.15">
      <c r="A316" s="212" t="s">
        <v>49</v>
      </c>
      <c r="C316" s="493" t="s">
        <v>5774</v>
      </c>
      <c r="D316" s="490" t="s">
        <v>5239</v>
      </c>
      <c r="E316" s="490" t="s">
        <v>5228</v>
      </c>
      <c r="F316" s="233" t="s">
        <v>5829</v>
      </c>
      <c r="G316" s="477" t="s">
        <v>5830</v>
      </c>
      <c r="H316" s="495" t="s">
        <v>2780</v>
      </c>
      <c r="I316" s="476" t="s">
        <v>152</v>
      </c>
      <c r="J316" s="491" t="s">
        <v>921</v>
      </c>
      <c r="K316" s="737" t="s">
        <v>7294</v>
      </c>
      <c r="L316" s="738"/>
      <c r="M316" s="479">
        <v>42461</v>
      </c>
      <c r="N316" s="470" t="str">
        <f t="shared" si="0"/>
        <v>70
1号10
2号30
3号30</v>
      </c>
      <c r="O316" s="498"/>
      <c r="P316" s="499"/>
      <c r="Q316" s="502">
        <v>10</v>
      </c>
      <c r="R316" s="501">
        <v>30</v>
      </c>
      <c r="S316" s="501">
        <v>30</v>
      </c>
      <c r="T316" s="501">
        <f t="shared" si="2"/>
        <v>70</v>
      </c>
      <c r="U316" s="551"/>
      <c r="AC316" s="769"/>
      <c r="AD316" s="769"/>
    </row>
    <row r="317" spans="1:30" ht="71.25" x14ac:dyDescent="0.15">
      <c r="A317" s="212" t="s">
        <v>49</v>
      </c>
      <c r="C317" s="224" t="s">
        <v>3263</v>
      </c>
      <c r="D317" s="490" t="s">
        <v>5239</v>
      </c>
      <c r="E317" s="490" t="s">
        <v>5228</v>
      </c>
      <c r="F317" s="458" t="s">
        <v>6042</v>
      </c>
      <c r="G317" s="458" t="s">
        <v>6777</v>
      </c>
      <c r="H317" s="476" t="s">
        <v>2758</v>
      </c>
      <c r="I317" s="454" t="s">
        <v>135</v>
      </c>
      <c r="J317" s="491" t="s">
        <v>27</v>
      </c>
      <c r="K317" s="737" t="s">
        <v>8</v>
      </c>
      <c r="L317" s="738"/>
      <c r="M317" s="231">
        <v>42826</v>
      </c>
      <c r="N317" s="470" t="str">
        <f t="shared" si="0"/>
        <v>125
1号45
2号42
3号38</v>
      </c>
      <c r="O317" s="471"/>
      <c r="P317" s="469"/>
      <c r="Q317" s="475">
        <v>45</v>
      </c>
      <c r="R317" s="473">
        <v>42</v>
      </c>
      <c r="S317" s="474">
        <v>38</v>
      </c>
      <c r="T317" s="501">
        <f t="shared" si="2"/>
        <v>125</v>
      </c>
      <c r="U317" s="551"/>
      <c r="AC317" s="769"/>
      <c r="AD317" s="769"/>
    </row>
    <row r="318" spans="1:30" ht="71.25" x14ac:dyDescent="0.15">
      <c r="A318" s="212" t="s">
        <v>49</v>
      </c>
      <c r="C318" s="224" t="s">
        <v>3263</v>
      </c>
      <c r="D318" s="490" t="s">
        <v>5239</v>
      </c>
      <c r="E318" s="490" t="s">
        <v>5228</v>
      </c>
      <c r="F318" s="458" t="s">
        <v>6043</v>
      </c>
      <c r="G318" s="458" t="s">
        <v>6778</v>
      </c>
      <c r="H318" s="476" t="s">
        <v>2762</v>
      </c>
      <c r="I318" s="454" t="s">
        <v>47</v>
      </c>
      <c r="J318" s="491" t="s">
        <v>7</v>
      </c>
      <c r="K318" s="737" t="s">
        <v>124</v>
      </c>
      <c r="L318" s="738"/>
      <c r="M318" s="231">
        <v>42826</v>
      </c>
      <c r="N318" s="470" t="str">
        <f t="shared" si="0"/>
        <v>94
1号15
2号42
3号37</v>
      </c>
      <c r="O318" s="471"/>
      <c r="P318" s="469" t="s">
        <v>7951</v>
      </c>
      <c r="Q318" s="475">
        <v>15</v>
      </c>
      <c r="R318" s="473">
        <v>42</v>
      </c>
      <c r="S318" s="474">
        <v>37</v>
      </c>
      <c r="T318" s="501">
        <f t="shared" si="2"/>
        <v>94</v>
      </c>
      <c r="U318" s="551"/>
      <c r="AC318" s="769"/>
      <c r="AD318" s="769"/>
    </row>
    <row r="319" spans="1:30" ht="71.25" x14ac:dyDescent="0.15">
      <c r="A319" s="212" t="s">
        <v>49</v>
      </c>
      <c r="C319" s="224" t="s">
        <v>3263</v>
      </c>
      <c r="D319" s="490" t="s">
        <v>5239</v>
      </c>
      <c r="E319" s="490" t="s">
        <v>5228</v>
      </c>
      <c r="F319" s="458" t="s">
        <v>6044</v>
      </c>
      <c r="G319" s="458" t="s">
        <v>2498</v>
      </c>
      <c r="H319" s="476" t="s">
        <v>2784</v>
      </c>
      <c r="I319" s="454" t="s">
        <v>959</v>
      </c>
      <c r="J319" s="491" t="s">
        <v>7</v>
      </c>
      <c r="K319" s="737" t="s">
        <v>153</v>
      </c>
      <c r="L319" s="738"/>
      <c r="M319" s="231">
        <v>42826</v>
      </c>
      <c r="N319" s="470" t="str">
        <f t="shared" si="0"/>
        <v>43
1号3
2号20
3号20</v>
      </c>
      <c r="O319" s="471"/>
      <c r="P319" s="469"/>
      <c r="Q319" s="543">
        <v>3</v>
      </c>
      <c r="R319" s="546">
        <v>20</v>
      </c>
      <c r="S319" s="546">
        <v>20</v>
      </c>
      <c r="T319" s="545">
        <f t="shared" si="2"/>
        <v>43</v>
      </c>
      <c r="U319" s="551"/>
      <c r="AC319" s="769"/>
      <c r="AD319" s="769"/>
    </row>
    <row r="320" spans="1:30" ht="71.25" x14ac:dyDescent="0.15">
      <c r="A320" s="212" t="s">
        <v>49</v>
      </c>
      <c r="C320" s="224" t="s">
        <v>3263</v>
      </c>
      <c r="D320" s="490" t="s">
        <v>5239</v>
      </c>
      <c r="E320" s="490" t="s">
        <v>5228</v>
      </c>
      <c r="F320" s="458" t="s">
        <v>5999</v>
      </c>
      <c r="G320" s="458" t="s">
        <v>6779</v>
      </c>
      <c r="H320" s="476" t="s">
        <v>2791</v>
      </c>
      <c r="I320" s="454" t="s">
        <v>965</v>
      </c>
      <c r="J320" s="491" t="s">
        <v>7</v>
      </c>
      <c r="K320" s="737" t="s">
        <v>136</v>
      </c>
      <c r="L320" s="738"/>
      <c r="M320" s="231">
        <v>42826</v>
      </c>
      <c r="N320" s="470" t="str">
        <f t="shared" si="0"/>
        <v>85
1号15
2号38
3号32</v>
      </c>
      <c r="O320" s="471"/>
      <c r="P320" s="469"/>
      <c r="Q320" s="475">
        <v>15</v>
      </c>
      <c r="R320" s="473">
        <v>38</v>
      </c>
      <c r="S320" s="473">
        <v>32</v>
      </c>
      <c r="T320" s="501">
        <f t="shared" si="2"/>
        <v>85</v>
      </c>
      <c r="U320" s="551"/>
      <c r="AC320" s="769"/>
      <c r="AD320" s="769"/>
    </row>
    <row r="321" spans="1:30" ht="71.25" x14ac:dyDescent="0.15">
      <c r="A321" s="212" t="s">
        <v>49</v>
      </c>
      <c r="C321" s="493" t="s">
        <v>5774</v>
      </c>
      <c r="D321" s="490" t="s">
        <v>5239</v>
      </c>
      <c r="E321" s="490" t="s">
        <v>5228</v>
      </c>
      <c r="F321" s="233" t="s">
        <v>5915</v>
      </c>
      <c r="G321" s="477" t="s">
        <v>5831</v>
      </c>
      <c r="H321" s="495" t="s">
        <v>2749</v>
      </c>
      <c r="I321" s="476" t="s">
        <v>55</v>
      </c>
      <c r="J321" s="491" t="s">
        <v>921</v>
      </c>
      <c r="K321" s="737" t="s">
        <v>231</v>
      </c>
      <c r="L321" s="738"/>
      <c r="M321" s="479">
        <v>42461</v>
      </c>
      <c r="N321" s="470" t="str">
        <f t="shared" si="0"/>
        <v>82
1号12
2号36
3号34</v>
      </c>
      <c r="O321" s="498"/>
      <c r="P321" s="499"/>
      <c r="Q321" s="502">
        <v>12</v>
      </c>
      <c r="R321" s="501">
        <v>36</v>
      </c>
      <c r="S321" s="501">
        <v>34</v>
      </c>
      <c r="T321" s="501">
        <f t="shared" si="2"/>
        <v>82</v>
      </c>
      <c r="U321" s="551"/>
      <c r="AC321" s="769"/>
      <c r="AD321" s="769"/>
    </row>
    <row r="322" spans="1:30" ht="71.25" x14ac:dyDescent="0.15">
      <c r="A322" s="212" t="s">
        <v>49</v>
      </c>
      <c r="C322" s="493" t="s">
        <v>5774</v>
      </c>
      <c r="D322" s="490" t="s">
        <v>5239</v>
      </c>
      <c r="E322" s="490" t="s">
        <v>5228</v>
      </c>
      <c r="F322" s="233" t="s">
        <v>5832</v>
      </c>
      <c r="G322" s="477" t="s">
        <v>5833</v>
      </c>
      <c r="H322" s="495" t="s">
        <v>2745</v>
      </c>
      <c r="I322" s="476" t="s">
        <v>230</v>
      </c>
      <c r="J322" s="491" t="s">
        <v>921</v>
      </c>
      <c r="K322" s="737" t="s">
        <v>229</v>
      </c>
      <c r="L322" s="738"/>
      <c r="M322" s="479">
        <v>42461</v>
      </c>
      <c r="N322" s="470" t="str">
        <f t="shared" si="0"/>
        <v>75
1号15
2号30
3号30</v>
      </c>
      <c r="O322" s="498"/>
      <c r="P322" s="499"/>
      <c r="Q322" s="502">
        <v>15</v>
      </c>
      <c r="R322" s="501">
        <v>30</v>
      </c>
      <c r="S322" s="501">
        <v>30</v>
      </c>
      <c r="T322" s="501">
        <f t="shared" si="2"/>
        <v>75</v>
      </c>
      <c r="U322" s="551"/>
      <c r="AC322" s="769"/>
      <c r="AD322" s="769"/>
    </row>
    <row r="323" spans="1:30" ht="71.25" x14ac:dyDescent="0.15">
      <c r="A323" s="212" t="s">
        <v>49</v>
      </c>
      <c r="C323" s="224" t="s">
        <v>6299</v>
      </c>
      <c r="D323" s="490" t="s">
        <v>5239</v>
      </c>
      <c r="E323" s="490" t="s">
        <v>5228</v>
      </c>
      <c r="F323" s="458" t="s">
        <v>6300</v>
      </c>
      <c r="G323" s="458" t="s">
        <v>2475</v>
      </c>
      <c r="H323" s="476" t="s">
        <v>2757</v>
      </c>
      <c r="I323" s="454" t="s">
        <v>142</v>
      </c>
      <c r="J323" s="491" t="s">
        <v>27</v>
      </c>
      <c r="K323" s="737" t="s">
        <v>7264</v>
      </c>
      <c r="L323" s="738"/>
      <c r="M323" s="231">
        <v>43191</v>
      </c>
      <c r="N323" s="470" t="str">
        <f t="shared" si="0"/>
        <v>63
1号3
2号30
3号30</v>
      </c>
      <c r="O323" s="471"/>
      <c r="P323" s="469"/>
      <c r="Q323" s="543">
        <v>3</v>
      </c>
      <c r="R323" s="546">
        <v>30</v>
      </c>
      <c r="S323" s="548">
        <v>30</v>
      </c>
      <c r="T323" s="545">
        <f t="shared" si="2"/>
        <v>63</v>
      </c>
      <c r="U323" s="551"/>
      <c r="AC323" s="769"/>
      <c r="AD323" s="769"/>
    </row>
    <row r="324" spans="1:30" ht="71.25" x14ac:dyDescent="0.15">
      <c r="A324" s="212" t="s">
        <v>49</v>
      </c>
      <c r="C324" s="224" t="s">
        <v>6045</v>
      </c>
      <c r="D324" s="490" t="s">
        <v>5239</v>
      </c>
      <c r="E324" s="490" t="s">
        <v>5228</v>
      </c>
      <c r="F324" s="458" t="s">
        <v>6302</v>
      </c>
      <c r="G324" s="458" t="s">
        <v>2526</v>
      </c>
      <c r="H324" s="476" t="s">
        <v>2746</v>
      </c>
      <c r="I324" s="454" t="s">
        <v>1970</v>
      </c>
      <c r="J324" s="491" t="s">
        <v>7</v>
      </c>
      <c r="K324" s="737" t="s">
        <v>231</v>
      </c>
      <c r="L324" s="738"/>
      <c r="M324" s="231">
        <v>43191</v>
      </c>
      <c r="N324" s="470" t="str">
        <f t="shared" si="0"/>
        <v>56
1号6
2号30
3号20</v>
      </c>
      <c r="O324" s="471"/>
      <c r="P324" s="469"/>
      <c r="Q324" s="475">
        <v>6</v>
      </c>
      <c r="R324" s="473">
        <v>30</v>
      </c>
      <c r="S324" s="473">
        <v>20</v>
      </c>
      <c r="T324" s="501">
        <f t="shared" si="2"/>
        <v>56</v>
      </c>
      <c r="U324" s="551"/>
      <c r="AC324" s="769"/>
      <c r="AD324" s="769"/>
    </row>
    <row r="325" spans="1:30" ht="71.25" x14ac:dyDescent="0.15">
      <c r="A325" s="212" t="s">
        <v>49</v>
      </c>
      <c r="C325" s="224" t="s">
        <v>6045</v>
      </c>
      <c r="D325" s="490" t="s">
        <v>5239</v>
      </c>
      <c r="E325" s="490" t="s">
        <v>5228</v>
      </c>
      <c r="F325" s="458" t="s">
        <v>7356</v>
      </c>
      <c r="G325" s="458" t="s">
        <v>2528</v>
      </c>
      <c r="H325" s="476" t="s">
        <v>2748</v>
      </c>
      <c r="I325" s="454" t="s">
        <v>1971</v>
      </c>
      <c r="J325" s="491" t="s">
        <v>7</v>
      </c>
      <c r="K325" s="737" t="s">
        <v>232</v>
      </c>
      <c r="L325" s="738"/>
      <c r="M325" s="231">
        <v>43191</v>
      </c>
      <c r="N325" s="470" t="str">
        <f t="shared" si="0"/>
        <v>89
1号9
2号45
3号35</v>
      </c>
      <c r="O325" s="471"/>
      <c r="P325" s="469"/>
      <c r="Q325" s="475">
        <v>9</v>
      </c>
      <c r="R325" s="473">
        <v>45</v>
      </c>
      <c r="S325" s="473">
        <v>35</v>
      </c>
      <c r="T325" s="501">
        <f t="shared" si="2"/>
        <v>89</v>
      </c>
      <c r="U325" s="551"/>
      <c r="AC325" s="769"/>
      <c r="AD325" s="769"/>
    </row>
    <row r="326" spans="1:30" ht="71.25" x14ac:dyDescent="0.15">
      <c r="A326" s="212" t="s">
        <v>4915</v>
      </c>
      <c r="C326" s="493" t="s">
        <v>3263</v>
      </c>
      <c r="D326" s="490" t="s">
        <v>5239</v>
      </c>
      <c r="E326" s="490" t="s">
        <v>5228</v>
      </c>
      <c r="F326" s="233" t="s">
        <v>7991</v>
      </c>
      <c r="G326" s="477" t="s">
        <v>1811</v>
      </c>
      <c r="H326" s="495" t="s">
        <v>6329</v>
      </c>
      <c r="I326" s="476" t="s">
        <v>1172</v>
      </c>
      <c r="J326" s="478" t="s">
        <v>987</v>
      </c>
      <c r="K326" s="737" t="s">
        <v>8045</v>
      </c>
      <c r="L326" s="738"/>
      <c r="M326" s="479">
        <v>43191</v>
      </c>
      <c r="N326" s="470" t="str">
        <f t="shared" si="0"/>
        <v>277
1号137
2号90
3号50</v>
      </c>
      <c r="O326" s="498"/>
      <c r="P326" s="499"/>
      <c r="Q326" s="502">
        <v>137</v>
      </c>
      <c r="R326" s="501">
        <v>90</v>
      </c>
      <c r="S326" s="501">
        <v>50</v>
      </c>
      <c r="T326" s="501">
        <f t="shared" si="2"/>
        <v>277</v>
      </c>
      <c r="U326" s="551"/>
      <c r="AC326" s="769"/>
      <c r="AD326" s="769"/>
    </row>
    <row r="327" spans="1:30" ht="71.25" x14ac:dyDescent="0.15">
      <c r="A327" s="212" t="s">
        <v>49</v>
      </c>
      <c r="C327" s="493" t="s">
        <v>3263</v>
      </c>
      <c r="D327" s="490" t="s">
        <v>5239</v>
      </c>
      <c r="E327" s="490" t="s">
        <v>5228</v>
      </c>
      <c r="F327" s="233" t="s">
        <v>6780</v>
      </c>
      <c r="G327" s="477" t="s">
        <v>7992</v>
      </c>
      <c r="H327" s="495" t="s">
        <v>2807</v>
      </c>
      <c r="I327" s="476" t="s">
        <v>116</v>
      </c>
      <c r="J327" s="478" t="s">
        <v>7</v>
      </c>
      <c r="K327" s="737" t="s">
        <v>2247</v>
      </c>
      <c r="L327" s="738"/>
      <c r="M327" s="479">
        <v>43556</v>
      </c>
      <c r="N327" s="470" t="str">
        <f>SUM(Q327:S327)&amp;CHAR(10)&amp;CHAR(10)&amp;"1号"&amp;Q327&amp;CHAR(10)&amp;"2号"&amp;R327&amp;CHAR(10)&amp;"3号"&amp;S327</f>
        <v>105
1号15
2号45
3号45</v>
      </c>
      <c r="O327" s="498"/>
      <c r="P327" s="499"/>
      <c r="Q327" s="502">
        <v>15</v>
      </c>
      <c r="R327" s="501">
        <v>45</v>
      </c>
      <c r="S327" s="501">
        <v>45</v>
      </c>
      <c r="T327" s="501">
        <f t="shared" si="2"/>
        <v>105</v>
      </c>
      <c r="U327" s="551"/>
      <c r="AC327" s="769"/>
      <c r="AD327" s="769"/>
    </row>
    <row r="328" spans="1:30" ht="71.25" x14ac:dyDescent="0.15">
      <c r="A328" s="212" t="s">
        <v>49</v>
      </c>
      <c r="C328" s="493" t="s">
        <v>3263</v>
      </c>
      <c r="D328" s="490" t="s">
        <v>5239</v>
      </c>
      <c r="E328" s="490" t="s">
        <v>5228</v>
      </c>
      <c r="F328" s="233" t="s">
        <v>932</v>
      </c>
      <c r="G328" s="477" t="s">
        <v>2474</v>
      </c>
      <c r="H328" s="495" t="s">
        <v>2741</v>
      </c>
      <c r="I328" s="476" t="s">
        <v>6551</v>
      </c>
      <c r="J328" s="478" t="s">
        <v>27</v>
      </c>
      <c r="K328" s="737" t="s">
        <v>226</v>
      </c>
      <c r="L328" s="738"/>
      <c r="M328" s="479">
        <v>43556</v>
      </c>
      <c r="N328" s="470" t="str">
        <f t="shared" si="0"/>
        <v>55
1号15
2号21
3号19</v>
      </c>
      <c r="O328" s="498"/>
      <c r="P328" s="499"/>
      <c r="Q328" s="502">
        <v>15</v>
      </c>
      <c r="R328" s="501">
        <v>21</v>
      </c>
      <c r="S328" s="501">
        <v>19</v>
      </c>
      <c r="T328" s="501">
        <f t="shared" si="2"/>
        <v>55</v>
      </c>
      <c r="U328" s="551"/>
      <c r="AC328" s="769"/>
      <c r="AD328" s="769"/>
    </row>
    <row r="329" spans="1:30" ht="71.25" x14ac:dyDescent="0.15">
      <c r="A329" s="212" t="s">
        <v>49</v>
      </c>
      <c r="C329" s="493" t="s">
        <v>3263</v>
      </c>
      <c r="D329" s="490" t="s">
        <v>5239</v>
      </c>
      <c r="E329" s="490" t="s">
        <v>5228</v>
      </c>
      <c r="F329" s="233" t="s">
        <v>980</v>
      </c>
      <c r="G329" s="477" t="s">
        <v>2522</v>
      </c>
      <c r="H329" s="495" t="s">
        <v>2742</v>
      </c>
      <c r="I329" s="476" t="s">
        <v>225</v>
      </c>
      <c r="J329" s="478" t="s">
        <v>7</v>
      </c>
      <c r="K329" s="737" t="s">
        <v>224</v>
      </c>
      <c r="L329" s="738"/>
      <c r="M329" s="479">
        <v>43556</v>
      </c>
      <c r="N329" s="470" t="str">
        <f t="shared" si="0"/>
        <v>60
1号10
2号27
3号23</v>
      </c>
      <c r="O329" s="498"/>
      <c r="P329" s="499"/>
      <c r="Q329" s="544">
        <v>10</v>
      </c>
      <c r="R329" s="545">
        <v>27</v>
      </c>
      <c r="S329" s="545">
        <v>23</v>
      </c>
      <c r="T329" s="545">
        <f t="shared" si="2"/>
        <v>60</v>
      </c>
      <c r="U329" s="551"/>
      <c r="AC329" s="769"/>
      <c r="AD329" s="769"/>
    </row>
    <row r="330" spans="1:30" ht="71.25" x14ac:dyDescent="0.15">
      <c r="A330" s="212" t="s">
        <v>49</v>
      </c>
      <c r="C330" s="493" t="s">
        <v>3263</v>
      </c>
      <c r="D330" s="490" t="s">
        <v>5239</v>
      </c>
      <c r="E330" s="490" t="s">
        <v>5228</v>
      </c>
      <c r="F330" s="233" t="s">
        <v>981</v>
      </c>
      <c r="G330" s="477" t="s">
        <v>2523</v>
      </c>
      <c r="H330" s="495" t="s">
        <v>2743</v>
      </c>
      <c r="I330" s="476" t="s">
        <v>228</v>
      </c>
      <c r="J330" s="478" t="s">
        <v>7</v>
      </c>
      <c r="K330" s="737" t="s">
        <v>226</v>
      </c>
      <c r="L330" s="738"/>
      <c r="M330" s="479">
        <v>43556</v>
      </c>
      <c r="N330" s="470" t="str">
        <f t="shared" ref="N330:N336" si="3">SUM(Q330:S330)&amp;CHAR(10)&amp;CHAR(10)&amp;"1号"&amp;Q330&amp;CHAR(10)&amp;"2号"&amp;R330&amp;CHAR(10)&amp;"3号"&amp;S330</f>
        <v>55
1号15
2号21
3号19</v>
      </c>
      <c r="O330" s="498"/>
      <c r="P330" s="499"/>
      <c r="Q330" s="502">
        <v>15</v>
      </c>
      <c r="R330" s="501">
        <v>21</v>
      </c>
      <c r="S330" s="501">
        <v>19</v>
      </c>
      <c r="T330" s="501">
        <f t="shared" si="2"/>
        <v>55</v>
      </c>
      <c r="U330" s="551"/>
      <c r="AC330" s="769"/>
      <c r="AD330" s="769"/>
    </row>
    <row r="331" spans="1:30" ht="71.25" x14ac:dyDescent="0.15">
      <c r="A331" s="212" t="s">
        <v>49</v>
      </c>
      <c r="C331" s="493" t="s">
        <v>3263</v>
      </c>
      <c r="D331" s="490" t="s">
        <v>5239</v>
      </c>
      <c r="E331" s="490" t="s">
        <v>5228</v>
      </c>
      <c r="F331" s="233" t="s">
        <v>6781</v>
      </c>
      <c r="G331" s="477" t="s">
        <v>2524</v>
      </c>
      <c r="H331" s="495" t="s">
        <v>2744</v>
      </c>
      <c r="I331" s="476" t="s">
        <v>234</v>
      </c>
      <c r="J331" s="478" t="s">
        <v>7</v>
      </c>
      <c r="K331" s="737" t="s">
        <v>233</v>
      </c>
      <c r="L331" s="738"/>
      <c r="M331" s="479">
        <v>43556</v>
      </c>
      <c r="N331" s="470" t="str">
        <f t="shared" si="3"/>
        <v>75
1号15
2号30
3号30</v>
      </c>
      <c r="O331" s="498"/>
      <c r="P331" s="499"/>
      <c r="Q331" s="502">
        <v>15</v>
      </c>
      <c r="R331" s="501">
        <v>30</v>
      </c>
      <c r="S331" s="501">
        <v>30</v>
      </c>
      <c r="T331" s="501">
        <f t="shared" si="2"/>
        <v>75</v>
      </c>
      <c r="U331" s="551"/>
      <c r="AC331" s="769"/>
      <c r="AD331" s="769"/>
    </row>
    <row r="332" spans="1:30" ht="71.25" x14ac:dyDescent="0.15">
      <c r="A332" s="212" t="s">
        <v>49</v>
      </c>
      <c r="C332" s="493" t="s">
        <v>3263</v>
      </c>
      <c r="D332" s="490" t="s">
        <v>5239</v>
      </c>
      <c r="E332" s="490" t="s">
        <v>5228</v>
      </c>
      <c r="F332" s="233" t="s">
        <v>984</v>
      </c>
      <c r="G332" s="477" t="s">
        <v>2527</v>
      </c>
      <c r="H332" s="495" t="s">
        <v>2747</v>
      </c>
      <c r="I332" s="476" t="s">
        <v>985</v>
      </c>
      <c r="J332" s="478" t="s">
        <v>7</v>
      </c>
      <c r="K332" s="737" t="s">
        <v>224</v>
      </c>
      <c r="L332" s="738"/>
      <c r="M332" s="479">
        <v>43556</v>
      </c>
      <c r="N332" s="470" t="str">
        <f t="shared" si="3"/>
        <v>55
1号15
2号21
3号19</v>
      </c>
      <c r="O332" s="498"/>
      <c r="P332" s="499"/>
      <c r="Q332" s="502">
        <v>15</v>
      </c>
      <c r="R332" s="501">
        <v>21</v>
      </c>
      <c r="S332" s="501">
        <v>19</v>
      </c>
      <c r="T332" s="501">
        <f t="shared" si="2"/>
        <v>55</v>
      </c>
      <c r="U332" s="551"/>
      <c r="AC332" s="769"/>
      <c r="AD332" s="769"/>
    </row>
    <row r="333" spans="1:30" ht="71.25" x14ac:dyDescent="0.15">
      <c r="C333" s="493" t="s">
        <v>6331</v>
      </c>
      <c r="D333" s="490" t="s">
        <v>5239</v>
      </c>
      <c r="E333" s="490" t="s">
        <v>5228</v>
      </c>
      <c r="F333" s="233" t="s">
        <v>7389</v>
      </c>
      <c r="G333" s="477" t="s">
        <v>7390</v>
      </c>
      <c r="H333" s="495" t="s">
        <v>7391</v>
      </c>
      <c r="I333" s="476" t="s">
        <v>7392</v>
      </c>
      <c r="J333" s="478" t="s">
        <v>7</v>
      </c>
      <c r="K333" s="737" t="s">
        <v>131</v>
      </c>
      <c r="L333" s="738"/>
      <c r="M333" s="479">
        <v>44287</v>
      </c>
      <c r="N333" s="470" t="str">
        <f t="shared" si="3"/>
        <v>66
1号6
2号30
3号30</v>
      </c>
      <c r="O333" s="498"/>
      <c r="P333" s="575"/>
      <c r="Q333" s="502">
        <v>6</v>
      </c>
      <c r="R333" s="501">
        <v>30</v>
      </c>
      <c r="S333" s="501">
        <v>30</v>
      </c>
      <c r="T333" s="501">
        <f t="shared" si="2"/>
        <v>66</v>
      </c>
      <c r="U333" s="551"/>
      <c r="AC333" s="769"/>
      <c r="AD333" s="769"/>
    </row>
    <row r="334" spans="1:30" ht="71.25" x14ac:dyDescent="0.15">
      <c r="C334" s="493" t="s">
        <v>6331</v>
      </c>
      <c r="D334" s="490" t="s">
        <v>5239</v>
      </c>
      <c r="E334" s="490" t="s">
        <v>5228</v>
      </c>
      <c r="F334" s="233" t="s">
        <v>7393</v>
      </c>
      <c r="G334" s="477" t="s">
        <v>7394</v>
      </c>
      <c r="H334" s="495" t="s">
        <v>7395</v>
      </c>
      <c r="I334" s="476" t="s">
        <v>2439</v>
      </c>
      <c r="J334" s="478" t="s">
        <v>7</v>
      </c>
      <c r="K334" s="737" t="s">
        <v>131</v>
      </c>
      <c r="L334" s="738"/>
      <c r="M334" s="479">
        <v>44287</v>
      </c>
      <c r="N334" s="470" t="str">
        <f t="shared" si="3"/>
        <v>56
1号6
2号28
3号22</v>
      </c>
      <c r="O334" s="498"/>
      <c r="P334" s="575"/>
      <c r="Q334" s="502">
        <v>6</v>
      </c>
      <c r="R334" s="501">
        <v>28</v>
      </c>
      <c r="S334" s="501">
        <v>22</v>
      </c>
      <c r="T334" s="501">
        <f t="shared" si="2"/>
        <v>56</v>
      </c>
      <c r="U334" s="551"/>
      <c r="AC334" s="769"/>
      <c r="AD334" s="769"/>
    </row>
    <row r="335" spans="1:30" ht="71.25" x14ac:dyDescent="0.15">
      <c r="C335" s="493" t="s">
        <v>3263</v>
      </c>
      <c r="D335" s="490" t="s">
        <v>5239</v>
      </c>
      <c r="E335" s="490" t="s">
        <v>5228</v>
      </c>
      <c r="F335" s="233" t="s">
        <v>7396</v>
      </c>
      <c r="G335" s="477" t="s">
        <v>7397</v>
      </c>
      <c r="H335" s="495" t="s">
        <v>7398</v>
      </c>
      <c r="I335" s="476" t="s">
        <v>7399</v>
      </c>
      <c r="J335" s="478" t="s">
        <v>7</v>
      </c>
      <c r="K335" s="737" t="s">
        <v>181</v>
      </c>
      <c r="L335" s="738"/>
      <c r="M335" s="479">
        <v>44287</v>
      </c>
      <c r="N335" s="470" t="str">
        <f t="shared" si="3"/>
        <v>85
1号15
2号30
3号40</v>
      </c>
      <c r="O335" s="498"/>
      <c r="P335" s="575"/>
      <c r="Q335" s="502">
        <v>15</v>
      </c>
      <c r="R335" s="501">
        <v>30</v>
      </c>
      <c r="S335" s="501">
        <v>40</v>
      </c>
      <c r="T335" s="501">
        <f t="shared" si="2"/>
        <v>85</v>
      </c>
      <c r="U335" s="551"/>
      <c r="AC335" s="769"/>
      <c r="AD335" s="769"/>
    </row>
    <row r="336" spans="1:30" ht="71.25" x14ac:dyDescent="0.15">
      <c r="A336" s="212" t="s">
        <v>4915</v>
      </c>
      <c r="C336" s="493" t="s">
        <v>3263</v>
      </c>
      <c r="D336" s="490" t="s">
        <v>5252</v>
      </c>
      <c r="E336" s="490" t="s">
        <v>1948</v>
      </c>
      <c r="F336" s="233" t="s">
        <v>3273</v>
      </c>
      <c r="G336" s="477" t="s">
        <v>2145</v>
      </c>
      <c r="H336" s="495" t="s">
        <v>6782</v>
      </c>
      <c r="I336" s="476" t="s">
        <v>338</v>
      </c>
      <c r="J336" s="478" t="s">
        <v>921</v>
      </c>
      <c r="K336" s="737" t="s">
        <v>6664</v>
      </c>
      <c r="L336" s="738"/>
      <c r="M336" s="479">
        <v>42093</v>
      </c>
      <c r="N336" s="470" t="str">
        <f t="shared" si="3"/>
        <v>95
1号5
2号55
3号35</v>
      </c>
      <c r="O336" s="498"/>
      <c r="P336" s="499"/>
      <c r="Q336" s="502">
        <v>5</v>
      </c>
      <c r="R336" s="501">
        <v>55</v>
      </c>
      <c r="S336" s="501">
        <v>35</v>
      </c>
      <c r="T336" s="501">
        <f t="shared" si="2"/>
        <v>95</v>
      </c>
      <c r="U336" s="551"/>
      <c r="AC336" s="769"/>
      <c r="AD336" s="769"/>
    </row>
    <row r="337" spans="1:30" ht="71.25" x14ac:dyDescent="0.15">
      <c r="A337" s="212" t="s">
        <v>4915</v>
      </c>
      <c r="C337" s="493" t="s">
        <v>3263</v>
      </c>
      <c r="D337" s="490" t="s">
        <v>5252</v>
      </c>
      <c r="E337" s="490" t="s">
        <v>1948</v>
      </c>
      <c r="F337" s="233" t="s">
        <v>3274</v>
      </c>
      <c r="G337" s="477" t="s">
        <v>2146</v>
      </c>
      <c r="H337" s="495" t="s">
        <v>3880</v>
      </c>
      <c r="I337" s="476" t="s">
        <v>307</v>
      </c>
      <c r="J337" s="478" t="s">
        <v>921</v>
      </c>
      <c r="K337" s="737" t="s">
        <v>305</v>
      </c>
      <c r="L337" s="738"/>
      <c r="M337" s="479">
        <v>42093</v>
      </c>
      <c r="N337" s="470" t="str">
        <f t="shared" ref="N337:N349" si="4">SUM(Q337:S337)&amp;CHAR(10)&amp;CHAR(10)&amp;"1号"&amp;Q337&amp;CHAR(10)&amp;"2号"&amp;R337&amp;CHAR(10)&amp;"3号"&amp;S337</f>
        <v>35
1号15
2号10
3号10</v>
      </c>
      <c r="O337" s="498"/>
      <c r="P337" s="499"/>
      <c r="Q337" s="502">
        <v>15</v>
      </c>
      <c r="R337" s="501">
        <v>10</v>
      </c>
      <c r="S337" s="501">
        <v>10</v>
      </c>
      <c r="T337" s="501">
        <f t="shared" si="2"/>
        <v>35</v>
      </c>
      <c r="U337" s="551"/>
      <c r="AC337" s="769"/>
      <c r="AD337" s="769"/>
    </row>
    <row r="338" spans="1:30" ht="71.25" x14ac:dyDescent="0.15">
      <c r="A338" s="212" t="s">
        <v>4915</v>
      </c>
      <c r="C338" s="493" t="s">
        <v>3263</v>
      </c>
      <c r="D338" s="490" t="s">
        <v>5252</v>
      </c>
      <c r="E338" s="490" t="s">
        <v>1948</v>
      </c>
      <c r="F338" s="233" t="s">
        <v>3275</v>
      </c>
      <c r="G338" s="477" t="s">
        <v>2147</v>
      </c>
      <c r="H338" s="495" t="s">
        <v>6783</v>
      </c>
      <c r="I338" s="476" t="s">
        <v>1025</v>
      </c>
      <c r="J338" s="478" t="s">
        <v>921</v>
      </c>
      <c r="K338" s="737" t="s">
        <v>346</v>
      </c>
      <c r="L338" s="738"/>
      <c r="M338" s="479">
        <v>42093</v>
      </c>
      <c r="N338" s="470" t="str">
        <f>SUM(Q338:S338)&amp;CHAR(10)&amp;CHAR(10)&amp;"1号"&amp;Q338&amp;CHAR(10)&amp;"2号"&amp;R338&amp;CHAR(10)&amp;"3号"&amp;S338</f>
        <v>40
1号10
2号20
3号10</v>
      </c>
      <c r="O338" s="498"/>
      <c r="P338" s="499"/>
      <c r="Q338" s="544">
        <v>10</v>
      </c>
      <c r="R338" s="545">
        <v>20</v>
      </c>
      <c r="S338" s="545">
        <v>10</v>
      </c>
      <c r="T338" s="545">
        <f t="shared" si="2"/>
        <v>40</v>
      </c>
      <c r="U338" s="551"/>
      <c r="AC338" s="769"/>
      <c r="AD338" s="769"/>
    </row>
    <row r="339" spans="1:30" ht="71.25" x14ac:dyDescent="0.15">
      <c r="A339" s="212" t="s">
        <v>4915</v>
      </c>
      <c r="C339" s="493" t="s">
        <v>3263</v>
      </c>
      <c r="D339" s="490" t="s">
        <v>5252</v>
      </c>
      <c r="E339" s="490" t="s">
        <v>1948</v>
      </c>
      <c r="F339" s="233" t="s">
        <v>3276</v>
      </c>
      <c r="G339" s="477" t="s">
        <v>6152</v>
      </c>
      <c r="H339" s="495" t="s">
        <v>3879</v>
      </c>
      <c r="I339" s="476" t="s">
        <v>1175</v>
      </c>
      <c r="J339" s="478" t="s">
        <v>921</v>
      </c>
      <c r="K339" s="737" t="s">
        <v>304</v>
      </c>
      <c r="L339" s="738"/>
      <c r="M339" s="479">
        <v>42093</v>
      </c>
      <c r="N339" s="470" t="str">
        <f t="shared" si="4"/>
        <v>85
1号15
2号38
3号32</v>
      </c>
      <c r="O339" s="498"/>
      <c r="P339" s="499"/>
      <c r="Q339" s="502">
        <v>15</v>
      </c>
      <c r="R339" s="501">
        <v>38</v>
      </c>
      <c r="S339" s="501">
        <v>32</v>
      </c>
      <c r="T339" s="501">
        <f t="shared" si="2"/>
        <v>85</v>
      </c>
      <c r="U339" s="551"/>
      <c r="AC339" s="769"/>
      <c r="AD339" s="769"/>
    </row>
    <row r="340" spans="1:30" ht="71.25" x14ac:dyDescent="0.15">
      <c r="A340" s="212" t="s">
        <v>4915</v>
      </c>
      <c r="C340" s="493" t="s">
        <v>3263</v>
      </c>
      <c r="D340" s="490" t="s">
        <v>5252</v>
      </c>
      <c r="E340" s="490" t="s">
        <v>1948</v>
      </c>
      <c r="F340" s="233" t="s">
        <v>3277</v>
      </c>
      <c r="G340" s="477" t="s">
        <v>2148</v>
      </c>
      <c r="H340" s="495" t="s">
        <v>6784</v>
      </c>
      <c r="I340" s="476" t="s">
        <v>12</v>
      </c>
      <c r="J340" s="478" t="s">
        <v>921</v>
      </c>
      <c r="K340" s="737" t="s">
        <v>6664</v>
      </c>
      <c r="L340" s="738"/>
      <c r="M340" s="479">
        <v>42093</v>
      </c>
      <c r="N340" s="470" t="str">
        <f t="shared" si="4"/>
        <v>95
1号15
2号50
3号30</v>
      </c>
      <c r="O340" s="498"/>
      <c r="P340" s="499"/>
      <c r="Q340" s="502">
        <v>15</v>
      </c>
      <c r="R340" s="501">
        <v>50</v>
      </c>
      <c r="S340" s="501">
        <v>30</v>
      </c>
      <c r="T340" s="501">
        <f t="shared" si="2"/>
        <v>95</v>
      </c>
      <c r="U340" s="551"/>
      <c r="AC340" s="769"/>
      <c r="AD340" s="769"/>
    </row>
    <row r="341" spans="1:30" ht="71.25" x14ac:dyDescent="0.15">
      <c r="A341" s="212" t="s">
        <v>4915</v>
      </c>
      <c r="C341" s="493" t="s">
        <v>3263</v>
      </c>
      <c r="D341" s="490" t="s">
        <v>5252</v>
      </c>
      <c r="E341" s="490" t="s">
        <v>1948</v>
      </c>
      <c r="F341" s="233" t="s">
        <v>5834</v>
      </c>
      <c r="G341" s="477" t="s">
        <v>2149</v>
      </c>
      <c r="H341" s="495" t="s">
        <v>3878</v>
      </c>
      <c r="I341" s="476" t="s">
        <v>298</v>
      </c>
      <c r="J341" s="478" t="s">
        <v>921</v>
      </c>
      <c r="K341" s="737" t="s">
        <v>297</v>
      </c>
      <c r="L341" s="738"/>
      <c r="M341" s="479">
        <v>42093</v>
      </c>
      <c r="N341" s="470" t="str">
        <f t="shared" si="4"/>
        <v>50
1号10
2号26
3号14</v>
      </c>
      <c r="O341" s="498"/>
      <c r="P341" s="499"/>
      <c r="Q341" s="544">
        <v>10</v>
      </c>
      <c r="R341" s="545">
        <v>26</v>
      </c>
      <c r="S341" s="545">
        <v>14</v>
      </c>
      <c r="T341" s="545">
        <f t="shared" si="2"/>
        <v>50</v>
      </c>
      <c r="U341" s="551"/>
      <c r="AC341" s="769"/>
      <c r="AD341" s="769"/>
    </row>
    <row r="342" spans="1:30" ht="71.25" x14ac:dyDescent="0.15">
      <c r="A342" s="212" t="s">
        <v>4915</v>
      </c>
      <c r="C342" s="493" t="s">
        <v>3263</v>
      </c>
      <c r="D342" s="490" t="s">
        <v>5252</v>
      </c>
      <c r="E342" s="490" t="s">
        <v>1948</v>
      </c>
      <c r="F342" s="233" t="s">
        <v>2150</v>
      </c>
      <c r="G342" s="477" t="s">
        <v>2151</v>
      </c>
      <c r="H342" s="495" t="s">
        <v>6785</v>
      </c>
      <c r="I342" s="476" t="s">
        <v>78</v>
      </c>
      <c r="J342" s="478" t="s">
        <v>921</v>
      </c>
      <c r="K342" s="737" t="s">
        <v>518</v>
      </c>
      <c r="L342" s="738"/>
      <c r="M342" s="479">
        <v>42093</v>
      </c>
      <c r="N342" s="470" t="str">
        <f t="shared" si="4"/>
        <v>117
1号15
2号63
3号39</v>
      </c>
      <c r="O342" s="498"/>
      <c r="P342" s="499"/>
      <c r="Q342" s="544">
        <v>15</v>
      </c>
      <c r="R342" s="545">
        <v>63</v>
      </c>
      <c r="S342" s="545">
        <v>39</v>
      </c>
      <c r="T342" s="545">
        <f t="shared" si="2"/>
        <v>117</v>
      </c>
      <c r="U342" s="551"/>
      <c r="AC342" s="769"/>
      <c r="AD342" s="769"/>
    </row>
    <row r="343" spans="1:30" ht="71.25" x14ac:dyDescent="0.15">
      <c r="A343" s="212" t="s">
        <v>4915</v>
      </c>
      <c r="C343" s="493" t="s">
        <v>3263</v>
      </c>
      <c r="D343" s="490" t="s">
        <v>5252</v>
      </c>
      <c r="E343" s="490" t="s">
        <v>1948</v>
      </c>
      <c r="F343" s="233" t="s">
        <v>3278</v>
      </c>
      <c r="G343" s="477" t="s">
        <v>2152</v>
      </c>
      <c r="H343" s="495" t="s">
        <v>3897</v>
      </c>
      <c r="I343" s="476" t="s">
        <v>1022</v>
      </c>
      <c r="J343" s="478" t="s">
        <v>921</v>
      </c>
      <c r="K343" s="737" t="s">
        <v>8046</v>
      </c>
      <c r="L343" s="738"/>
      <c r="M343" s="479">
        <v>42093</v>
      </c>
      <c r="N343" s="470" t="str">
        <f t="shared" si="4"/>
        <v>80
1号15
2号35
3号30</v>
      </c>
      <c r="O343" s="498"/>
      <c r="P343" s="499"/>
      <c r="Q343" s="544">
        <v>15</v>
      </c>
      <c r="R343" s="545">
        <v>35</v>
      </c>
      <c r="S343" s="545">
        <v>30</v>
      </c>
      <c r="T343" s="545">
        <f t="shared" si="2"/>
        <v>80</v>
      </c>
      <c r="U343" s="551"/>
      <c r="AC343" s="769"/>
      <c r="AD343" s="769"/>
    </row>
    <row r="344" spans="1:30" ht="71.25" x14ac:dyDescent="0.15">
      <c r="A344" s="212" t="s">
        <v>4915</v>
      </c>
      <c r="C344" s="493" t="s">
        <v>3263</v>
      </c>
      <c r="D344" s="490" t="s">
        <v>5252</v>
      </c>
      <c r="E344" s="490" t="s">
        <v>1948</v>
      </c>
      <c r="F344" s="233" t="s">
        <v>3362</v>
      </c>
      <c r="G344" s="477" t="s">
        <v>2153</v>
      </c>
      <c r="H344" s="495" t="s">
        <v>3900</v>
      </c>
      <c r="I344" s="476" t="s">
        <v>348</v>
      </c>
      <c r="J344" s="478" t="s">
        <v>921</v>
      </c>
      <c r="K344" s="737" t="s">
        <v>346</v>
      </c>
      <c r="L344" s="738"/>
      <c r="M344" s="479">
        <v>42093</v>
      </c>
      <c r="N344" s="470" t="str">
        <f t="shared" si="4"/>
        <v>105
1号15
2号50
3号40</v>
      </c>
      <c r="O344" s="498"/>
      <c r="P344" s="499"/>
      <c r="Q344" s="544">
        <v>15</v>
      </c>
      <c r="R344" s="545">
        <v>50</v>
      </c>
      <c r="S344" s="545">
        <v>40</v>
      </c>
      <c r="T344" s="545">
        <f t="shared" si="2"/>
        <v>105</v>
      </c>
      <c r="U344" s="551"/>
      <c r="AC344" s="769"/>
      <c r="AD344" s="769"/>
    </row>
    <row r="345" spans="1:30" ht="71.25" x14ac:dyDescent="0.15">
      <c r="A345" s="212" t="s">
        <v>4915</v>
      </c>
      <c r="C345" s="493" t="s">
        <v>3263</v>
      </c>
      <c r="D345" s="490" t="s">
        <v>5252</v>
      </c>
      <c r="E345" s="490" t="s">
        <v>1948</v>
      </c>
      <c r="F345" s="233" t="s">
        <v>3279</v>
      </c>
      <c r="G345" s="477" t="s">
        <v>2154</v>
      </c>
      <c r="H345" s="495" t="s">
        <v>3896</v>
      </c>
      <c r="I345" s="476" t="s">
        <v>1180</v>
      </c>
      <c r="J345" s="478" t="s">
        <v>921</v>
      </c>
      <c r="K345" s="737" t="s">
        <v>6786</v>
      </c>
      <c r="L345" s="738"/>
      <c r="M345" s="479">
        <v>42093</v>
      </c>
      <c r="N345" s="470" t="str">
        <f t="shared" si="4"/>
        <v>78
1号8
2号36
3号34</v>
      </c>
      <c r="O345" s="498"/>
      <c r="P345" s="499"/>
      <c r="Q345" s="544">
        <v>8</v>
      </c>
      <c r="R345" s="545">
        <v>36</v>
      </c>
      <c r="S345" s="545">
        <v>34</v>
      </c>
      <c r="T345" s="545">
        <f t="shared" si="2"/>
        <v>78</v>
      </c>
      <c r="U345" s="551"/>
      <c r="AC345" s="769"/>
      <c r="AD345" s="769"/>
    </row>
    <row r="346" spans="1:30" ht="71.25" x14ac:dyDescent="0.15">
      <c r="A346" s="212" t="s">
        <v>4915</v>
      </c>
      <c r="C346" s="493" t="s">
        <v>3263</v>
      </c>
      <c r="D346" s="490" t="s">
        <v>5252</v>
      </c>
      <c r="E346" s="490" t="s">
        <v>1948</v>
      </c>
      <c r="F346" s="233" t="s">
        <v>6787</v>
      </c>
      <c r="G346" s="477" t="s">
        <v>2155</v>
      </c>
      <c r="H346" s="495" t="s">
        <v>3894</v>
      </c>
      <c r="I346" s="476" t="s">
        <v>338</v>
      </c>
      <c r="J346" s="478" t="s">
        <v>921</v>
      </c>
      <c r="K346" s="737" t="s">
        <v>6788</v>
      </c>
      <c r="L346" s="738"/>
      <c r="M346" s="479">
        <v>42093</v>
      </c>
      <c r="N346" s="470" t="str">
        <f t="shared" si="4"/>
        <v>75
1号7
2号38
3号30</v>
      </c>
      <c r="O346" s="498"/>
      <c r="P346" s="499"/>
      <c r="Q346" s="544">
        <v>7</v>
      </c>
      <c r="R346" s="545">
        <v>38</v>
      </c>
      <c r="S346" s="545">
        <v>30</v>
      </c>
      <c r="T346" s="545">
        <f t="shared" si="2"/>
        <v>75</v>
      </c>
      <c r="U346" s="551"/>
      <c r="AC346" s="769"/>
      <c r="AD346" s="769"/>
    </row>
    <row r="347" spans="1:30" ht="71.25" x14ac:dyDescent="0.15">
      <c r="A347" s="212" t="s">
        <v>4915</v>
      </c>
      <c r="C347" s="493" t="s">
        <v>3263</v>
      </c>
      <c r="D347" s="490" t="s">
        <v>5252</v>
      </c>
      <c r="E347" s="490" t="s">
        <v>1948</v>
      </c>
      <c r="F347" s="233" t="s">
        <v>3280</v>
      </c>
      <c r="G347" s="477" t="s">
        <v>2156</v>
      </c>
      <c r="H347" s="495" t="s">
        <v>6789</v>
      </c>
      <c r="I347" s="476" t="s">
        <v>309</v>
      </c>
      <c r="J347" s="478" t="s">
        <v>921</v>
      </c>
      <c r="K347" s="737" t="s">
        <v>308</v>
      </c>
      <c r="L347" s="738"/>
      <c r="M347" s="479">
        <v>42093</v>
      </c>
      <c r="N347" s="470" t="str">
        <f t="shared" si="4"/>
        <v>46
1号6
2号23
3号17</v>
      </c>
      <c r="O347" s="498"/>
      <c r="P347" s="499" t="s">
        <v>6790</v>
      </c>
      <c r="Q347" s="544">
        <v>6</v>
      </c>
      <c r="R347" s="545">
        <v>23</v>
      </c>
      <c r="S347" s="545">
        <v>17</v>
      </c>
      <c r="T347" s="545">
        <f t="shared" si="2"/>
        <v>46</v>
      </c>
      <c r="U347" s="551"/>
      <c r="AC347" s="769"/>
      <c r="AD347" s="769"/>
    </row>
    <row r="348" spans="1:30" ht="71.25" x14ac:dyDescent="0.15">
      <c r="A348" s="212" t="s">
        <v>4915</v>
      </c>
      <c r="C348" s="493" t="s">
        <v>3263</v>
      </c>
      <c r="D348" s="490" t="s">
        <v>5252</v>
      </c>
      <c r="E348" s="490" t="s">
        <v>1948</v>
      </c>
      <c r="F348" s="233" t="s">
        <v>3281</v>
      </c>
      <c r="G348" s="477" t="s">
        <v>2158</v>
      </c>
      <c r="H348" s="495" t="s">
        <v>6791</v>
      </c>
      <c r="I348" s="476" t="s">
        <v>2157</v>
      </c>
      <c r="J348" s="478" t="s">
        <v>921</v>
      </c>
      <c r="K348" s="737" t="s">
        <v>308</v>
      </c>
      <c r="L348" s="738"/>
      <c r="M348" s="479">
        <v>42093</v>
      </c>
      <c r="N348" s="470" t="str">
        <f t="shared" si="4"/>
        <v>46
1号6
2号23
3号17</v>
      </c>
      <c r="O348" s="498"/>
      <c r="P348" s="499" t="s">
        <v>6638</v>
      </c>
      <c r="Q348" s="544">
        <v>6</v>
      </c>
      <c r="R348" s="545">
        <v>23</v>
      </c>
      <c r="S348" s="545">
        <v>17</v>
      </c>
      <c r="T348" s="545">
        <f t="shared" si="2"/>
        <v>46</v>
      </c>
      <c r="U348" s="551"/>
      <c r="AC348" s="769"/>
      <c r="AD348" s="769"/>
    </row>
    <row r="349" spans="1:30" ht="71.25" x14ac:dyDescent="0.15">
      <c r="A349" s="212" t="s">
        <v>4915</v>
      </c>
      <c r="C349" s="493" t="s">
        <v>3263</v>
      </c>
      <c r="D349" s="490" t="s">
        <v>5252</v>
      </c>
      <c r="E349" s="490" t="s">
        <v>1948</v>
      </c>
      <c r="F349" s="233" t="s">
        <v>3282</v>
      </c>
      <c r="G349" s="477" t="s">
        <v>6153</v>
      </c>
      <c r="H349" s="495" t="s">
        <v>3899</v>
      </c>
      <c r="I349" s="476" t="s">
        <v>279</v>
      </c>
      <c r="J349" s="478" t="s">
        <v>921</v>
      </c>
      <c r="K349" s="737" t="s">
        <v>6792</v>
      </c>
      <c r="L349" s="738"/>
      <c r="M349" s="479">
        <v>42093</v>
      </c>
      <c r="N349" s="470" t="str">
        <f t="shared" si="4"/>
        <v>90
1号3
2号48
3号39</v>
      </c>
      <c r="O349" s="498"/>
      <c r="P349" s="499"/>
      <c r="Q349" s="502">
        <v>3</v>
      </c>
      <c r="R349" s="501">
        <v>48</v>
      </c>
      <c r="S349" s="501">
        <v>39</v>
      </c>
      <c r="T349" s="501">
        <f t="shared" si="2"/>
        <v>90</v>
      </c>
      <c r="U349" s="551"/>
      <c r="AC349" s="769"/>
      <c r="AD349" s="769"/>
    </row>
    <row r="350" spans="1:30" ht="71.25" x14ac:dyDescent="0.15">
      <c r="A350" s="212" t="s">
        <v>4915</v>
      </c>
      <c r="C350" s="493" t="s">
        <v>3263</v>
      </c>
      <c r="D350" s="490" t="s">
        <v>5252</v>
      </c>
      <c r="E350" s="490" t="s">
        <v>1948</v>
      </c>
      <c r="F350" s="233" t="s">
        <v>3283</v>
      </c>
      <c r="G350" s="477" t="s">
        <v>2159</v>
      </c>
      <c r="H350" s="495" t="s">
        <v>3903</v>
      </c>
      <c r="I350" s="476" t="s">
        <v>1019</v>
      </c>
      <c r="J350" s="478" t="s">
        <v>921</v>
      </c>
      <c r="K350" s="737" t="s">
        <v>6793</v>
      </c>
      <c r="L350" s="738"/>
      <c r="M350" s="479">
        <v>42093</v>
      </c>
      <c r="N350" s="470" t="str">
        <f t="shared" ref="N350:N351" si="5">SUM(Q350:S350)&amp;CHAR(10)&amp;CHAR(10)&amp;"1号"&amp;Q350&amp;CHAR(10)&amp;"2号"&amp;R350&amp;CHAR(10)&amp;"3号"&amp;S350</f>
        <v>98
1号14
2号50
3号34</v>
      </c>
      <c r="O350" s="498"/>
      <c r="P350" s="499"/>
      <c r="Q350" s="502">
        <v>14</v>
      </c>
      <c r="R350" s="501">
        <v>50</v>
      </c>
      <c r="S350" s="501">
        <v>34</v>
      </c>
      <c r="T350" s="501">
        <f t="shared" si="2"/>
        <v>98</v>
      </c>
      <c r="U350" s="551"/>
      <c r="AC350" s="769"/>
      <c r="AD350" s="769"/>
    </row>
    <row r="351" spans="1:30" ht="71.25" x14ac:dyDescent="0.15">
      <c r="A351" s="212" t="s">
        <v>4915</v>
      </c>
      <c r="C351" s="493" t="s">
        <v>3263</v>
      </c>
      <c r="D351" s="490" t="s">
        <v>5252</v>
      </c>
      <c r="E351" s="490" t="s">
        <v>1948</v>
      </c>
      <c r="F351" s="233" t="s">
        <v>7939</v>
      </c>
      <c r="G351" s="477" t="s">
        <v>7940</v>
      </c>
      <c r="H351" s="495" t="s">
        <v>6794</v>
      </c>
      <c r="I351" s="476" t="s">
        <v>1180</v>
      </c>
      <c r="J351" s="478" t="s">
        <v>2142</v>
      </c>
      <c r="K351" s="737" t="s">
        <v>8047</v>
      </c>
      <c r="L351" s="738"/>
      <c r="M351" s="479">
        <v>42093</v>
      </c>
      <c r="N351" s="470" t="str">
        <f t="shared" si="5"/>
        <v>75
1号25
2号23
3号27</v>
      </c>
      <c r="O351" s="498"/>
      <c r="P351" s="499"/>
      <c r="Q351" s="544">
        <v>25</v>
      </c>
      <c r="R351" s="545">
        <v>23</v>
      </c>
      <c r="S351" s="545">
        <v>27</v>
      </c>
      <c r="T351" s="545">
        <f t="shared" si="2"/>
        <v>75</v>
      </c>
      <c r="U351" s="551"/>
      <c r="AC351" s="769"/>
      <c r="AD351" s="769"/>
    </row>
    <row r="352" spans="1:30" ht="71.25" x14ac:dyDescent="0.15">
      <c r="A352" s="212" t="s">
        <v>4915</v>
      </c>
      <c r="C352" s="224" t="s">
        <v>5774</v>
      </c>
      <c r="D352" s="490" t="s">
        <v>5252</v>
      </c>
      <c r="E352" s="490" t="s">
        <v>1948</v>
      </c>
      <c r="F352" s="458" t="s">
        <v>5775</v>
      </c>
      <c r="G352" s="458" t="s">
        <v>2532</v>
      </c>
      <c r="H352" s="476" t="s">
        <v>2814</v>
      </c>
      <c r="I352" s="454" t="s">
        <v>991</v>
      </c>
      <c r="J352" s="491" t="s">
        <v>987</v>
      </c>
      <c r="K352" s="737" t="s">
        <v>8048</v>
      </c>
      <c r="L352" s="738"/>
      <c r="M352" s="231">
        <v>42458</v>
      </c>
      <c r="N352" s="470" t="s">
        <v>7627</v>
      </c>
      <c r="O352" s="471"/>
      <c r="P352" s="469" t="s">
        <v>5776</v>
      </c>
      <c r="Q352" s="475">
        <v>15</v>
      </c>
      <c r="R352" s="473">
        <v>28</v>
      </c>
      <c r="S352" s="473">
        <v>22</v>
      </c>
      <c r="T352" s="501">
        <f t="shared" si="2"/>
        <v>65</v>
      </c>
      <c r="U352" s="551"/>
      <c r="AC352" s="769"/>
      <c r="AD352" s="769"/>
    </row>
    <row r="353" spans="1:30" ht="71.25" x14ac:dyDescent="0.15">
      <c r="A353" s="212" t="s">
        <v>4915</v>
      </c>
      <c r="C353" s="224" t="s">
        <v>5774</v>
      </c>
      <c r="D353" s="490" t="s">
        <v>5252</v>
      </c>
      <c r="E353" s="490" t="s">
        <v>1948</v>
      </c>
      <c r="F353" s="458" t="s">
        <v>5777</v>
      </c>
      <c r="G353" s="458" t="s">
        <v>2535</v>
      </c>
      <c r="H353" s="476" t="s">
        <v>2817</v>
      </c>
      <c r="I353" s="454" t="s">
        <v>248</v>
      </c>
      <c r="J353" s="491" t="s">
        <v>7</v>
      </c>
      <c r="K353" s="737" t="s">
        <v>247</v>
      </c>
      <c r="L353" s="738"/>
      <c r="M353" s="231">
        <v>42458</v>
      </c>
      <c r="N353" s="470" t="str">
        <f t="shared" ref="N353:N354" si="6">SUM(Q353:S353)&amp;CHAR(10)&amp;CHAR(10)&amp;"1号"&amp;Q353&amp;CHAR(10)&amp;"2号"&amp;R353&amp;CHAR(10)&amp;"3号"&amp;S353</f>
        <v>120
1号10
2号60
3号50</v>
      </c>
      <c r="O353" s="471"/>
      <c r="P353" s="469"/>
      <c r="Q353" s="543">
        <v>10</v>
      </c>
      <c r="R353" s="546">
        <v>60</v>
      </c>
      <c r="S353" s="546">
        <v>50</v>
      </c>
      <c r="T353" s="545">
        <f t="shared" si="2"/>
        <v>120</v>
      </c>
      <c r="U353" s="551"/>
      <c r="AC353" s="769"/>
      <c r="AD353" s="769"/>
    </row>
    <row r="354" spans="1:30" ht="71.25" x14ac:dyDescent="0.15">
      <c r="A354" s="212" t="s">
        <v>4915</v>
      </c>
      <c r="C354" s="224" t="s">
        <v>5774</v>
      </c>
      <c r="D354" s="490" t="s">
        <v>5252</v>
      </c>
      <c r="E354" s="490" t="s">
        <v>1948</v>
      </c>
      <c r="F354" s="458" t="s">
        <v>6795</v>
      </c>
      <c r="G354" s="458" t="s">
        <v>2539</v>
      </c>
      <c r="H354" s="476" t="s">
        <v>2821</v>
      </c>
      <c r="I354" s="454" t="s">
        <v>270</v>
      </c>
      <c r="J354" s="491" t="s">
        <v>7</v>
      </c>
      <c r="K354" s="737" t="s">
        <v>269</v>
      </c>
      <c r="L354" s="738"/>
      <c r="M354" s="231">
        <v>42458</v>
      </c>
      <c r="N354" s="470" t="str">
        <f t="shared" si="6"/>
        <v>85
1号10
2号42
3号33</v>
      </c>
      <c r="O354" s="471"/>
      <c r="P354" s="469"/>
      <c r="Q354" s="475">
        <v>10</v>
      </c>
      <c r="R354" s="473">
        <v>42</v>
      </c>
      <c r="S354" s="473">
        <v>33</v>
      </c>
      <c r="T354" s="501">
        <f t="shared" si="2"/>
        <v>85</v>
      </c>
      <c r="U354" s="551"/>
      <c r="AC354" s="769"/>
      <c r="AD354" s="769"/>
    </row>
    <row r="355" spans="1:30" ht="71.25" x14ac:dyDescent="0.15">
      <c r="A355" s="212" t="s">
        <v>4915</v>
      </c>
      <c r="C355" s="224" t="s">
        <v>5774</v>
      </c>
      <c r="D355" s="490" t="s">
        <v>5252</v>
      </c>
      <c r="E355" s="490" t="s">
        <v>1948</v>
      </c>
      <c r="F355" s="458" t="s">
        <v>5779</v>
      </c>
      <c r="G355" s="458" t="s">
        <v>2563</v>
      </c>
      <c r="H355" s="476" t="s">
        <v>2849</v>
      </c>
      <c r="I355" s="454" t="s">
        <v>313</v>
      </c>
      <c r="J355" s="491" t="s">
        <v>7</v>
      </c>
      <c r="K355" s="737" t="s">
        <v>312</v>
      </c>
      <c r="L355" s="738"/>
      <c r="M355" s="231">
        <v>42458</v>
      </c>
      <c r="N355" s="470" t="str">
        <f t="shared" ref="N355:N358" si="7">SUM(Q355:S355)&amp;CHAR(10)&amp;CHAR(10)&amp;"1号"&amp;Q355&amp;CHAR(10)&amp;"2号"&amp;R355&amp;CHAR(10)&amp;"3号"&amp;S355</f>
        <v>43
1号3
2号21
3号19</v>
      </c>
      <c r="O355" s="471"/>
      <c r="P355" s="469"/>
      <c r="Q355" s="543">
        <v>3</v>
      </c>
      <c r="R355" s="546">
        <v>21</v>
      </c>
      <c r="S355" s="546">
        <v>19</v>
      </c>
      <c r="T355" s="545">
        <f t="shared" si="2"/>
        <v>43</v>
      </c>
      <c r="U355" s="551"/>
      <c r="AC355" s="769"/>
      <c r="AD355" s="769"/>
    </row>
    <row r="356" spans="1:30" ht="71.25" x14ac:dyDescent="0.15">
      <c r="A356" s="212" t="s">
        <v>4915</v>
      </c>
      <c r="C356" s="224" t="s">
        <v>5774</v>
      </c>
      <c r="D356" s="490" t="s">
        <v>5252</v>
      </c>
      <c r="E356" s="490" t="s">
        <v>1948</v>
      </c>
      <c r="F356" s="458" t="s">
        <v>5780</v>
      </c>
      <c r="G356" s="458" t="s">
        <v>2566</v>
      </c>
      <c r="H356" s="476" t="s">
        <v>2853</v>
      </c>
      <c r="I356" s="454" t="s">
        <v>337</v>
      </c>
      <c r="J356" s="491" t="s">
        <v>7</v>
      </c>
      <c r="K356" s="737" t="s">
        <v>336</v>
      </c>
      <c r="L356" s="738"/>
      <c r="M356" s="231">
        <v>42458</v>
      </c>
      <c r="N356" s="470" t="str">
        <f t="shared" si="7"/>
        <v>115
1号15
2号60
3号40</v>
      </c>
      <c r="O356" s="471"/>
      <c r="P356" s="469"/>
      <c r="Q356" s="543">
        <v>15</v>
      </c>
      <c r="R356" s="546">
        <v>60</v>
      </c>
      <c r="S356" s="546">
        <v>40</v>
      </c>
      <c r="T356" s="545">
        <f t="shared" si="2"/>
        <v>115</v>
      </c>
      <c r="U356" s="551"/>
      <c r="AC356" s="769"/>
      <c r="AD356" s="769"/>
    </row>
    <row r="357" spans="1:30" ht="71.25" x14ac:dyDescent="0.15">
      <c r="A357" s="212" t="s">
        <v>4915</v>
      </c>
      <c r="C357" s="224" t="s">
        <v>5774</v>
      </c>
      <c r="D357" s="490" t="s">
        <v>5252</v>
      </c>
      <c r="E357" s="490" t="s">
        <v>1948</v>
      </c>
      <c r="F357" s="458" t="s">
        <v>5781</v>
      </c>
      <c r="G357" s="458" t="s">
        <v>2567</v>
      </c>
      <c r="H357" s="476" t="s">
        <v>2854</v>
      </c>
      <c r="I357" s="454" t="s">
        <v>1020</v>
      </c>
      <c r="J357" s="491" t="s">
        <v>2142</v>
      </c>
      <c r="K357" s="737" t="s">
        <v>8048</v>
      </c>
      <c r="L357" s="738"/>
      <c r="M357" s="231">
        <v>42458</v>
      </c>
      <c r="N357" s="470" t="str">
        <f t="shared" si="7"/>
        <v>70
1号10
2号39
3号21</v>
      </c>
      <c r="O357" s="471"/>
      <c r="P357" s="457" t="s">
        <v>7401</v>
      </c>
      <c r="Q357" s="543">
        <v>10</v>
      </c>
      <c r="R357" s="546">
        <v>39</v>
      </c>
      <c r="S357" s="546">
        <v>21</v>
      </c>
      <c r="T357" s="545">
        <f t="shared" si="2"/>
        <v>70</v>
      </c>
      <c r="U357" s="551"/>
      <c r="AC357" s="769"/>
      <c r="AD357" s="769"/>
    </row>
    <row r="358" spans="1:30" ht="71.25" x14ac:dyDescent="0.15">
      <c r="A358" s="212" t="s">
        <v>4915</v>
      </c>
      <c r="C358" s="224" t="s">
        <v>3263</v>
      </c>
      <c r="D358" s="490" t="s">
        <v>5252</v>
      </c>
      <c r="E358" s="490" t="s">
        <v>1948</v>
      </c>
      <c r="F358" s="458" t="s">
        <v>6586</v>
      </c>
      <c r="G358" s="458" t="s">
        <v>7400</v>
      </c>
      <c r="H358" s="476" t="s">
        <v>2858</v>
      </c>
      <c r="I358" s="454" t="s">
        <v>6796</v>
      </c>
      <c r="J358" s="491" t="s">
        <v>27</v>
      </c>
      <c r="K358" s="737" t="s">
        <v>346</v>
      </c>
      <c r="L358" s="738"/>
      <c r="M358" s="231">
        <v>43551</v>
      </c>
      <c r="N358" s="470" t="str">
        <f t="shared" si="7"/>
        <v>60
1号10
2号30
3号20</v>
      </c>
      <c r="O358" s="471"/>
      <c r="P358" s="469"/>
      <c r="Q358" s="543">
        <v>10</v>
      </c>
      <c r="R358" s="546">
        <v>30</v>
      </c>
      <c r="S358" s="546">
        <v>20</v>
      </c>
      <c r="T358" s="545">
        <f t="shared" si="2"/>
        <v>60</v>
      </c>
      <c r="U358" s="551"/>
      <c r="AC358" s="769"/>
      <c r="AD358" s="769"/>
    </row>
    <row r="359" spans="1:30" ht="71.25" x14ac:dyDescent="0.15">
      <c r="A359" s="212" t="s">
        <v>4915</v>
      </c>
      <c r="C359" s="224" t="s">
        <v>6643</v>
      </c>
      <c r="D359" s="490" t="s">
        <v>5252</v>
      </c>
      <c r="E359" s="490" t="s">
        <v>1948</v>
      </c>
      <c r="F359" s="458" t="s">
        <v>7402</v>
      </c>
      <c r="G359" s="458" t="s">
        <v>7403</v>
      </c>
      <c r="H359" s="476" t="s">
        <v>2829</v>
      </c>
      <c r="I359" s="454" t="s">
        <v>266</v>
      </c>
      <c r="J359" s="491" t="s">
        <v>921</v>
      </c>
      <c r="K359" s="737" t="s">
        <v>264</v>
      </c>
      <c r="L359" s="738"/>
      <c r="M359" s="231">
        <v>44265</v>
      </c>
      <c r="N359" s="470" t="str">
        <f t="shared" ref="N359:N423" si="8">SUM(Q359:S359)&amp;CHAR(10)&amp;CHAR(10)&amp;"1号"&amp;Q359&amp;CHAR(10)&amp;"2号"&amp;R359&amp;CHAR(10)&amp;"3号"&amp;S359</f>
        <v>85
1号15
2号36
3号34</v>
      </c>
      <c r="O359" s="471"/>
      <c r="P359" s="469"/>
      <c r="Q359" s="475">
        <v>15</v>
      </c>
      <c r="R359" s="474">
        <v>36</v>
      </c>
      <c r="S359" s="473">
        <v>34</v>
      </c>
      <c r="T359" s="501">
        <f t="shared" si="2"/>
        <v>85</v>
      </c>
      <c r="U359" s="551"/>
      <c r="AC359" s="769"/>
      <c r="AD359" s="769"/>
    </row>
    <row r="360" spans="1:30" ht="71.25" x14ac:dyDescent="0.15">
      <c r="A360" s="212" t="s">
        <v>4915</v>
      </c>
      <c r="C360" s="224" t="s">
        <v>6643</v>
      </c>
      <c r="D360" s="490" t="s">
        <v>5252</v>
      </c>
      <c r="E360" s="490" t="s">
        <v>1948</v>
      </c>
      <c r="F360" s="458" t="s">
        <v>7628</v>
      </c>
      <c r="G360" s="458" t="s">
        <v>7629</v>
      </c>
      <c r="H360" s="476" t="s">
        <v>7630</v>
      </c>
      <c r="I360" s="454" t="s">
        <v>5668</v>
      </c>
      <c r="J360" s="491" t="s">
        <v>921</v>
      </c>
      <c r="K360" s="737" t="s">
        <v>518</v>
      </c>
      <c r="L360" s="738"/>
      <c r="M360" s="231">
        <v>44265</v>
      </c>
      <c r="N360" s="470" t="str">
        <f t="shared" si="8"/>
        <v>65
1号6
2号40
3号19</v>
      </c>
      <c r="O360" s="471"/>
      <c r="P360" s="469"/>
      <c r="Q360" s="475">
        <v>6</v>
      </c>
      <c r="R360" s="474">
        <v>40</v>
      </c>
      <c r="S360" s="473">
        <v>19</v>
      </c>
      <c r="T360" s="501">
        <f t="shared" si="2"/>
        <v>65</v>
      </c>
      <c r="U360" s="551"/>
      <c r="AC360" s="769"/>
      <c r="AD360" s="769"/>
    </row>
    <row r="361" spans="1:30" ht="71.25" x14ac:dyDescent="0.15">
      <c r="A361" s="212" t="s">
        <v>1949</v>
      </c>
      <c r="C361" s="493" t="s">
        <v>3263</v>
      </c>
      <c r="D361" s="490" t="s">
        <v>5271</v>
      </c>
      <c r="E361" s="490" t="s">
        <v>1949</v>
      </c>
      <c r="F361" s="233" t="s">
        <v>8556</v>
      </c>
      <c r="G361" s="477" t="s">
        <v>8557</v>
      </c>
      <c r="H361" s="495" t="s">
        <v>6797</v>
      </c>
      <c r="I361" s="476" t="s">
        <v>8558</v>
      </c>
      <c r="J361" s="478" t="s">
        <v>921</v>
      </c>
      <c r="K361" s="737" t="s">
        <v>429</v>
      </c>
      <c r="L361" s="738"/>
      <c r="M361" s="479">
        <v>42093</v>
      </c>
      <c r="N361" s="470" t="str">
        <f t="shared" si="8"/>
        <v>85
1号15
2号35
3号35</v>
      </c>
      <c r="O361" s="498"/>
      <c r="P361" s="499"/>
      <c r="Q361" s="502">
        <v>15</v>
      </c>
      <c r="R361" s="501">
        <v>35</v>
      </c>
      <c r="S361" s="501">
        <v>35</v>
      </c>
      <c r="T361" s="501">
        <f t="shared" si="2"/>
        <v>85</v>
      </c>
      <c r="U361" s="551"/>
      <c r="AC361" s="769"/>
      <c r="AD361" s="769"/>
    </row>
    <row r="362" spans="1:30" ht="71.25" x14ac:dyDescent="0.15">
      <c r="A362" s="212" t="s">
        <v>1949</v>
      </c>
      <c r="C362" s="493" t="s">
        <v>3263</v>
      </c>
      <c r="D362" s="490" t="s">
        <v>5271</v>
      </c>
      <c r="E362" s="490" t="s">
        <v>1949</v>
      </c>
      <c r="F362" s="233" t="s">
        <v>2160</v>
      </c>
      <c r="G362" s="477" t="s">
        <v>2161</v>
      </c>
      <c r="H362" s="495" t="s">
        <v>3933</v>
      </c>
      <c r="I362" s="476" t="s">
        <v>427</v>
      </c>
      <c r="J362" s="478" t="s">
        <v>921</v>
      </c>
      <c r="K362" s="737" t="s">
        <v>425</v>
      </c>
      <c r="L362" s="738"/>
      <c r="M362" s="479">
        <v>42093</v>
      </c>
      <c r="N362" s="470" t="str">
        <f t="shared" si="8"/>
        <v>85
1号15
2号35
3号35</v>
      </c>
      <c r="O362" s="498"/>
      <c r="P362" s="499"/>
      <c r="Q362" s="502">
        <v>15</v>
      </c>
      <c r="R362" s="501">
        <v>35</v>
      </c>
      <c r="S362" s="501">
        <v>35</v>
      </c>
      <c r="T362" s="501">
        <f t="shared" si="2"/>
        <v>85</v>
      </c>
      <c r="U362" s="551"/>
      <c r="AC362" s="769"/>
      <c r="AD362" s="769"/>
    </row>
    <row r="363" spans="1:30" ht="71.25" x14ac:dyDescent="0.15">
      <c r="A363" s="212" t="s">
        <v>1949</v>
      </c>
      <c r="C363" s="493" t="s">
        <v>3263</v>
      </c>
      <c r="D363" s="490" t="s">
        <v>5271</v>
      </c>
      <c r="E363" s="490" t="s">
        <v>1949</v>
      </c>
      <c r="F363" s="233" t="s">
        <v>3284</v>
      </c>
      <c r="G363" s="477" t="s">
        <v>6798</v>
      </c>
      <c r="H363" s="495" t="s">
        <v>3913</v>
      </c>
      <c r="I363" s="476" t="s">
        <v>370</v>
      </c>
      <c r="J363" s="478" t="s">
        <v>921</v>
      </c>
      <c r="K363" s="737" t="s">
        <v>369</v>
      </c>
      <c r="L363" s="738"/>
      <c r="M363" s="479">
        <v>42093</v>
      </c>
      <c r="N363" s="470" t="str">
        <f t="shared" si="8"/>
        <v>80
1号10
2号35
3号35</v>
      </c>
      <c r="O363" s="498"/>
      <c r="P363" s="499"/>
      <c r="Q363" s="502">
        <v>10</v>
      </c>
      <c r="R363" s="501">
        <v>35</v>
      </c>
      <c r="S363" s="501">
        <v>35</v>
      </c>
      <c r="T363" s="501">
        <f t="shared" si="2"/>
        <v>80</v>
      </c>
      <c r="U363" s="551"/>
      <c r="AC363" s="769"/>
      <c r="AD363" s="769"/>
    </row>
    <row r="364" spans="1:30" ht="71.25" x14ac:dyDescent="0.15">
      <c r="A364" s="212" t="s">
        <v>1949</v>
      </c>
      <c r="C364" s="493" t="s">
        <v>3263</v>
      </c>
      <c r="D364" s="490" t="s">
        <v>5271</v>
      </c>
      <c r="E364" s="490" t="s">
        <v>1949</v>
      </c>
      <c r="F364" s="233" t="s">
        <v>3285</v>
      </c>
      <c r="G364" s="477" t="s">
        <v>3658</v>
      </c>
      <c r="H364" s="495" t="s">
        <v>3928</v>
      </c>
      <c r="I364" s="476" t="s">
        <v>356</v>
      </c>
      <c r="J364" s="478" t="s">
        <v>921</v>
      </c>
      <c r="K364" s="737" t="s">
        <v>4272</v>
      </c>
      <c r="L364" s="738"/>
      <c r="M364" s="479">
        <v>42093</v>
      </c>
      <c r="N364" s="470" t="str">
        <f t="shared" si="8"/>
        <v>145
1号15
2号70
3号60</v>
      </c>
      <c r="O364" s="498"/>
      <c r="P364" s="499"/>
      <c r="Q364" s="502">
        <v>15</v>
      </c>
      <c r="R364" s="501">
        <v>70</v>
      </c>
      <c r="S364" s="501">
        <v>60</v>
      </c>
      <c r="T364" s="501">
        <f t="shared" si="2"/>
        <v>145</v>
      </c>
      <c r="U364" s="551"/>
      <c r="AC364" s="769"/>
      <c r="AD364" s="769"/>
    </row>
    <row r="365" spans="1:30" ht="71.25" x14ac:dyDescent="0.15">
      <c r="A365" s="212" t="s">
        <v>1949</v>
      </c>
      <c r="C365" s="493" t="s">
        <v>3263</v>
      </c>
      <c r="D365" s="490" t="s">
        <v>5271</v>
      </c>
      <c r="E365" s="490" t="s">
        <v>1949</v>
      </c>
      <c r="F365" s="233" t="s">
        <v>2162</v>
      </c>
      <c r="G365" s="477" t="s">
        <v>6395</v>
      </c>
      <c r="H365" s="495" t="s">
        <v>3927</v>
      </c>
      <c r="I365" s="476" t="s">
        <v>2163</v>
      </c>
      <c r="J365" s="478" t="s">
        <v>921</v>
      </c>
      <c r="K365" s="737" t="s">
        <v>326</v>
      </c>
      <c r="L365" s="738"/>
      <c r="M365" s="479">
        <v>42093</v>
      </c>
      <c r="N365" s="470" t="str">
        <f t="shared" si="8"/>
        <v>110
1号15
2号50
3号45</v>
      </c>
      <c r="O365" s="498"/>
      <c r="P365" s="499"/>
      <c r="Q365" s="502">
        <v>15</v>
      </c>
      <c r="R365" s="501">
        <v>50</v>
      </c>
      <c r="S365" s="501">
        <v>45</v>
      </c>
      <c r="T365" s="501">
        <f t="shared" si="2"/>
        <v>110</v>
      </c>
      <c r="U365" s="551"/>
      <c r="AC365" s="769"/>
      <c r="AD365" s="769"/>
    </row>
    <row r="366" spans="1:30" ht="71.25" x14ac:dyDescent="0.15">
      <c r="A366" s="212" t="s">
        <v>1949</v>
      </c>
      <c r="C366" s="493" t="s">
        <v>3263</v>
      </c>
      <c r="D366" s="490" t="s">
        <v>5271</v>
      </c>
      <c r="E366" s="490" t="s">
        <v>1949</v>
      </c>
      <c r="F366" s="233" t="s">
        <v>3286</v>
      </c>
      <c r="G366" s="477" t="s">
        <v>3666</v>
      </c>
      <c r="H366" s="495" t="s">
        <v>3939</v>
      </c>
      <c r="I366" s="476" t="s">
        <v>445</v>
      </c>
      <c r="J366" s="478" t="s">
        <v>921</v>
      </c>
      <c r="K366" s="737" t="s">
        <v>443</v>
      </c>
      <c r="L366" s="738"/>
      <c r="M366" s="479">
        <v>42093</v>
      </c>
      <c r="N366" s="470" t="str">
        <f t="shared" si="8"/>
        <v>115
1号15
2号72
3号28</v>
      </c>
      <c r="O366" s="498"/>
      <c r="P366" s="499" t="s">
        <v>6638</v>
      </c>
      <c r="Q366" s="502">
        <v>15</v>
      </c>
      <c r="R366" s="501">
        <v>72</v>
      </c>
      <c r="S366" s="501">
        <v>28</v>
      </c>
      <c r="T366" s="501">
        <f t="shared" ref="T366:T428" si="9">SUBTOTAL(9,Q366:S366)</f>
        <v>115</v>
      </c>
      <c r="U366" s="551"/>
      <c r="AC366" s="769"/>
      <c r="AD366" s="769"/>
    </row>
    <row r="367" spans="1:30" ht="71.25" x14ac:dyDescent="0.15">
      <c r="A367" s="212" t="s">
        <v>1949</v>
      </c>
      <c r="C367" s="493" t="s">
        <v>3263</v>
      </c>
      <c r="D367" s="490" t="s">
        <v>5271</v>
      </c>
      <c r="E367" s="490" t="s">
        <v>1949</v>
      </c>
      <c r="F367" s="233" t="s">
        <v>2164</v>
      </c>
      <c r="G367" s="477" t="s">
        <v>3690</v>
      </c>
      <c r="H367" s="495" t="s">
        <v>3965</v>
      </c>
      <c r="I367" s="476" t="s">
        <v>461</v>
      </c>
      <c r="J367" s="478" t="s">
        <v>921</v>
      </c>
      <c r="K367" s="737" t="s">
        <v>6799</v>
      </c>
      <c r="L367" s="738"/>
      <c r="M367" s="479">
        <v>42093</v>
      </c>
      <c r="N367" s="470" t="str">
        <f t="shared" si="8"/>
        <v>97
1号15
2号62
3号20</v>
      </c>
      <c r="O367" s="498"/>
      <c r="P367" s="499"/>
      <c r="Q367" s="502">
        <v>15</v>
      </c>
      <c r="R367" s="501">
        <v>62</v>
      </c>
      <c r="S367" s="501">
        <v>20</v>
      </c>
      <c r="T367" s="501">
        <f t="shared" si="9"/>
        <v>97</v>
      </c>
      <c r="U367" s="551"/>
      <c r="AC367" s="769"/>
      <c r="AD367" s="769"/>
    </row>
    <row r="368" spans="1:30" ht="71.25" x14ac:dyDescent="0.15">
      <c r="A368" s="212" t="s">
        <v>1949</v>
      </c>
      <c r="C368" s="493" t="s">
        <v>3263</v>
      </c>
      <c r="D368" s="490" t="s">
        <v>5271</v>
      </c>
      <c r="E368" s="490" t="s">
        <v>1949</v>
      </c>
      <c r="F368" s="233" t="s">
        <v>2165</v>
      </c>
      <c r="G368" s="477" t="s">
        <v>3679</v>
      </c>
      <c r="H368" s="495" t="s">
        <v>3954</v>
      </c>
      <c r="I368" s="476" t="s">
        <v>1881</v>
      </c>
      <c r="J368" s="478" t="s">
        <v>921</v>
      </c>
      <c r="K368" s="737" t="s">
        <v>471</v>
      </c>
      <c r="L368" s="738"/>
      <c r="M368" s="479">
        <v>42093</v>
      </c>
      <c r="N368" s="470" t="str">
        <f t="shared" ref="N368" si="10">SUM(Q368:S368)&amp;CHAR(10)&amp;CHAR(10)&amp;"1号"&amp;Q368&amp;CHAR(10)&amp;"2号"&amp;R368&amp;CHAR(10)&amp;"3号"&amp;S368</f>
        <v>70
1号10
2号32
3号28</v>
      </c>
      <c r="O368" s="498"/>
      <c r="P368" s="499"/>
      <c r="Q368" s="502">
        <v>10</v>
      </c>
      <c r="R368" s="501">
        <v>32</v>
      </c>
      <c r="S368" s="501">
        <v>28</v>
      </c>
      <c r="T368" s="501">
        <f t="shared" si="9"/>
        <v>70</v>
      </c>
      <c r="U368" s="551"/>
      <c r="AC368" s="769"/>
      <c r="AD368" s="769"/>
    </row>
    <row r="369" spans="1:30" ht="71.25" x14ac:dyDescent="0.15">
      <c r="A369" s="212" t="s">
        <v>1949</v>
      </c>
      <c r="C369" s="493" t="s">
        <v>3263</v>
      </c>
      <c r="D369" s="490" t="s">
        <v>5271</v>
      </c>
      <c r="E369" s="490" t="s">
        <v>1949</v>
      </c>
      <c r="F369" s="233" t="s">
        <v>3287</v>
      </c>
      <c r="G369" s="477" t="s">
        <v>7826</v>
      </c>
      <c r="H369" s="495" t="s">
        <v>3964</v>
      </c>
      <c r="I369" s="476" t="s">
        <v>356</v>
      </c>
      <c r="J369" s="478" t="s">
        <v>921</v>
      </c>
      <c r="K369" s="737" t="s">
        <v>6800</v>
      </c>
      <c r="L369" s="738"/>
      <c r="M369" s="479">
        <v>42093</v>
      </c>
      <c r="N369" s="470" t="str">
        <f t="shared" si="8"/>
        <v>65
1号15
2号30
3号20</v>
      </c>
      <c r="O369" s="498"/>
      <c r="P369" s="499"/>
      <c r="Q369" s="502">
        <v>15</v>
      </c>
      <c r="R369" s="501">
        <v>30</v>
      </c>
      <c r="S369" s="501">
        <v>20</v>
      </c>
      <c r="T369" s="501">
        <f t="shared" si="9"/>
        <v>65</v>
      </c>
      <c r="U369" s="551"/>
      <c r="AC369" s="769"/>
      <c r="AD369" s="769"/>
    </row>
    <row r="370" spans="1:30" ht="71.25" x14ac:dyDescent="0.15">
      <c r="A370" s="212" t="s">
        <v>1949</v>
      </c>
      <c r="C370" s="493" t="s">
        <v>3263</v>
      </c>
      <c r="D370" s="490" t="s">
        <v>5271</v>
      </c>
      <c r="E370" s="490" t="s">
        <v>1949</v>
      </c>
      <c r="F370" s="233" t="s">
        <v>3288</v>
      </c>
      <c r="G370" s="477" t="s">
        <v>6801</v>
      </c>
      <c r="H370" s="495" t="s">
        <v>3966</v>
      </c>
      <c r="I370" s="476" t="s">
        <v>356</v>
      </c>
      <c r="J370" s="478" t="s">
        <v>921</v>
      </c>
      <c r="K370" s="737" t="s">
        <v>6802</v>
      </c>
      <c r="L370" s="738"/>
      <c r="M370" s="479">
        <v>42093</v>
      </c>
      <c r="N370" s="470" t="str">
        <f t="shared" si="8"/>
        <v>45
1号5
2号20
3号20</v>
      </c>
      <c r="O370" s="498"/>
      <c r="P370" s="499"/>
      <c r="Q370" s="502">
        <v>5</v>
      </c>
      <c r="R370" s="501">
        <v>20</v>
      </c>
      <c r="S370" s="501">
        <v>20</v>
      </c>
      <c r="T370" s="501">
        <f t="shared" si="9"/>
        <v>45</v>
      </c>
      <c r="U370" s="551"/>
      <c r="AC370" s="769"/>
      <c r="AD370" s="769"/>
    </row>
    <row r="371" spans="1:30" ht="71.25" x14ac:dyDescent="0.15">
      <c r="A371" s="212" t="s">
        <v>1949</v>
      </c>
      <c r="C371" s="493" t="s">
        <v>3263</v>
      </c>
      <c r="D371" s="490" t="s">
        <v>5271</v>
      </c>
      <c r="E371" s="490" t="s">
        <v>1949</v>
      </c>
      <c r="F371" s="233" t="s">
        <v>2166</v>
      </c>
      <c r="G371" s="477" t="s">
        <v>3660</v>
      </c>
      <c r="H371" s="495" t="s">
        <v>3930</v>
      </c>
      <c r="I371" s="476" t="s">
        <v>422</v>
      </c>
      <c r="J371" s="478" t="s">
        <v>921</v>
      </c>
      <c r="K371" s="737" t="s">
        <v>421</v>
      </c>
      <c r="L371" s="738"/>
      <c r="M371" s="479">
        <v>42093</v>
      </c>
      <c r="N371" s="470" t="str">
        <f t="shared" si="8"/>
        <v>135
1号15
2号65
3号55</v>
      </c>
      <c r="O371" s="498"/>
      <c r="P371" s="499"/>
      <c r="Q371" s="502">
        <v>15</v>
      </c>
      <c r="R371" s="501">
        <v>65</v>
      </c>
      <c r="S371" s="501">
        <v>55</v>
      </c>
      <c r="T371" s="501">
        <f t="shared" si="9"/>
        <v>135</v>
      </c>
      <c r="U371" s="551"/>
      <c r="AC371" s="769"/>
      <c r="AD371" s="769"/>
    </row>
    <row r="372" spans="1:30" ht="71.25" x14ac:dyDescent="0.15">
      <c r="A372" s="212" t="s">
        <v>1949</v>
      </c>
      <c r="C372" s="493" t="s">
        <v>3263</v>
      </c>
      <c r="D372" s="490" t="s">
        <v>5271</v>
      </c>
      <c r="E372" s="490" t="s">
        <v>1949</v>
      </c>
      <c r="F372" s="233" t="s">
        <v>7558</v>
      </c>
      <c r="G372" s="477" t="s">
        <v>7559</v>
      </c>
      <c r="H372" s="495" t="s">
        <v>3932</v>
      </c>
      <c r="I372" s="476" t="s">
        <v>403</v>
      </c>
      <c r="J372" s="478" t="s">
        <v>921</v>
      </c>
      <c r="K372" s="737" t="s">
        <v>424</v>
      </c>
      <c r="L372" s="738"/>
      <c r="M372" s="479">
        <v>42093</v>
      </c>
      <c r="N372" s="470" t="str">
        <f t="shared" si="8"/>
        <v>70
1号10
2号30
3号30</v>
      </c>
      <c r="O372" s="498"/>
      <c r="P372" s="499"/>
      <c r="Q372" s="502">
        <v>10</v>
      </c>
      <c r="R372" s="501">
        <v>30</v>
      </c>
      <c r="S372" s="501">
        <v>30</v>
      </c>
      <c r="T372" s="501">
        <f t="shared" si="9"/>
        <v>70</v>
      </c>
      <c r="U372" s="551"/>
      <c r="AC372" s="769"/>
      <c r="AD372" s="769"/>
    </row>
    <row r="373" spans="1:30" ht="71.25" x14ac:dyDescent="0.15">
      <c r="A373" s="212" t="s">
        <v>1949</v>
      </c>
      <c r="C373" s="493" t="s">
        <v>3263</v>
      </c>
      <c r="D373" s="490" t="s">
        <v>5271</v>
      </c>
      <c r="E373" s="490" t="s">
        <v>1949</v>
      </c>
      <c r="F373" s="233" t="s">
        <v>3289</v>
      </c>
      <c r="G373" s="477" t="s">
        <v>3657</v>
      </c>
      <c r="H373" s="495" t="s">
        <v>3926</v>
      </c>
      <c r="I373" s="476" t="s">
        <v>415</v>
      </c>
      <c r="J373" s="478" t="s">
        <v>921</v>
      </c>
      <c r="K373" s="737" t="s">
        <v>414</v>
      </c>
      <c r="L373" s="738"/>
      <c r="M373" s="479">
        <v>42093</v>
      </c>
      <c r="N373" s="470" t="str">
        <f t="shared" si="8"/>
        <v>125
1号15
2号65
3号45</v>
      </c>
      <c r="O373" s="498"/>
      <c r="P373" s="499"/>
      <c r="Q373" s="502">
        <v>15</v>
      </c>
      <c r="R373" s="501">
        <v>65</v>
      </c>
      <c r="S373" s="501">
        <v>45</v>
      </c>
      <c r="T373" s="501">
        <f t="shared" si="9"/>
        <v>125</v>
      </c>
      <c r="U373" s="551"/>
      <c r="AC373" s="769"/>
      <c r="AD373" s="769"/>
    </row>
    <row r="374" spans="1:30" ht="71.25" x14ac:dyDescent="0.15">
      <c r="A374" s="212" t="s">
        <v>1949</v>
      </c>
      <c r="C374" s="493" t="s">
        <v>3263</v>
      </c>
      <c r="D374" s="490" t="s">
        <v>5271</v>
      </c>
      <c r="E374" s="490" t="s">
        <v>1949</v>
      </c>
      <c r="F374" s="233" t="s">
        <v>3290</v>
      </c>
      <c r="G374" s="477" t="s">
        <v>3653</v>
      </c>
      <c r="H374" s="495" t="s">
        <v>3922</v>
      </c>
      <c r="I374" s="476" t="s">
        <v>2167</v>
      </c>
      <c r="J374" s="478" t="s">
        <v>921</v>
      </c>
      <c r="K374" s="737" t="s">
        <v>402</v>
      </c>
      <c r="L374" s="738"/>
      <c r="M374" s="479">
        <v>42093</v>
      </c>
      <c r="N374" s="470" t="str">
        <f t="shared" si="8"/>
        <v>115
1号15
2号54
3号46</v>
      </c>
      <c r="O374" s="498"/>
      <c r="P374" s="499"/>
      <c r="Q374" s="502">
        <v>15</v>
      </c>
      <c r="R374" s="501">
        <v>54</v>
      </c>
      <c r="S374" s="501">
        <v>46</v>
      </c>
      <c r="T374" s="501">
        <f t="shared" si="9"/>
        <v>115</v>
      </c>
      <c r="U374" s="551"/>
      <c r="AC374" s="769"/>
      <c r="AD374" s="769"/>
    </row>
    <row r="375" spans="1:30" ht="71.25" x14ac:dyDescent="0.15">
      <c r="A375" s="212" t="s">
        <v>1949</v>
      </c>
      <c r="C375" s="493" t="s">
        <v>3263</v>
      </c>
      <c r="D375" s="490" t="s">
        <v>5271</v>
      </c>
      <c r="E375" s="490" t="s">
        <v>1949</v>
      </c>
      <c r="F375" s="233" t="s">
        <v>2168</v>
      </c>
      <c r="G375" s="477" t="s">
        <v>6803</v>
      </c>
      <c r="H375" s="495" t="s">
        <v>3958</v>
      </c>
      <c r="I375" s="476" t="s">
        <v>401</v>
      </c>
      <c r="J375" s="478" t="s">
        <v>921</v>
      </c>
      <c r="K375" s="737" t="s">
        <v>477</v>
      </c>
      <c r="L375" s="738"/>
      <c r="M375" s="479">
        <v>42093</v>
      </c>
      <c r="N375" s="470" t="str">
        <f t="shared" si="8"/>
        <v>38
1号8
2号15
3号15</v>
      </c>
      <c r="O375" s="498"/>
      <c r="P375" s="499"/>
      <c r="Q375" s="502">
        <v>8</v>
      </c>
      <c r="R375" s="501">
        <v>15</v>
      </c>
      <c r="S375" s="501">
        <v>15</v>
      </c>
      <c r="T375" s="501">
        <f t="shared" si="9"/>
        <v>38</v>
      </c>
      <c r="U375" s="551"/>
      <c r="AC375" s="769"/>
      <c r="AD375" s="769"/>
    </row>
    <row r="376" spans="1:30" ht="71.25" x14ac:dyDescent="0.15">
      <c r="A376" s="212" t="s">
        <v>1949</v>
      </c>
      <c r="C376" s="493" t="s">
        <v>3263</v>
      </c>
      <c r="D376" s="490" t="s">
        <v>5271</v>
      </c>
      <c r="E376" s="490" t="s">
        <v>1949</v>
      </c>
      <c r="F376" s="233" t="s">
        <v>6560</v>
      </c>
      <c r="G376" s="477" t="s">
        <v>3651</v>
      </c>
      <c r="H376" s="495" t="s">
        <v>3920</v>
      </c>
      <c r="I376" s="476" t="s">
        <v>399</v>
      </c>
      <c r="J376" s="478" t="s">
        <v>921</v>
      </c>
      <c r="K376" s="737" t="s">
        <v>397</v>
      </c>
      <c r="L376" s="738"/>
      <c r="M376" s="479">
        <v>42093</v>
      </c>
      <c r="N376" s="470" t="str">
        <f t="shared" si="8"/>
        <v>85
1号15
2号35
3号35</v>
      </c>
      <c r="O376" s="498"/>
      <c r="P376" s="499"/>
      <c r="Q376" s="502">
        <v>15</v>
      </c>
      <c r="R376" s="501">
        <v>35</v>
      </c>
      <c r="S376" s="501">
        <v>35</v>
      </c>
      <c r="T376" s="501">
        <f t="shared" si="9"/>
        <v>85</v>
      </c>
      <c r="U376" s="551"/>
      <c r="AC376" s="769"/>
      <c r="AD376" s="769"/>
    </row>
    <row r="377" spans="1:30" ht="71.25" x14ac:dyDescent="0.15">
      <c r="A377" s="212" t="s">
        <v>1949</v>
      </c>
      <c r="C377" s="493" t="s">
        <v>3263</v>
      </c>
      <c r="D377" s="490" t="s">
        <v>5271</v>
      </c>
      <c r="E377" s="490" t="s">
        <v>1949</v>
      </c>
      <c r="F377" s="233" t="s">
        <v>3291</v>
      </c>
      <c r="G377" s="477" t="s">
        <v>6804</v>
      </c>
      <c r="H377" s="495" t="s">
        <v>6805</v>
      </c>
      <c r="I377" s="476" t="s">
        <v>1030</v>
      </c>
      <c r="J377" s="478" t="s">
        <v>921</v>
      </c>
      <c r="K377" s="737" t="s">
        <v>608</v>
      </c>
      <c r="L377" s="738"/>
      <c r="M377" s="479">
        <v>42093</v>
      </c>
      <c r="N377" s="470" t="str">
        <f t="shared" si="8"/>
        <v>75
1号15
2号34
3号26</v>
      </c>
      <c r="O377" s="498"/>
      <c r="P377" s="499" t="s">
        <v>5835</v>
      </c>
      <c r="Q377" s="502">
        <v>15</v>
      </c>
      <c r="R377" s="501">
        <v>34</v>
      </c>
      <c r="S377" s="501">
        <v>26</v>
      </c>
      <c r="T377" s="501">
        <f t="shared" si="9"/>
        <v>75</v>
      </c>
      <c r="U377" s="551"/>
      <c r="AC377" s="769"/>
      <c r="AD377" s="769"/>
    </row>
    <row r="378" spans="1:30" ht="71.25" x14ac:dyDescent="0.15">
      <c r="A378" s="212" t="s">
        <v>1949</v>
      </c>
      <c r="C378" s="493" t="s">
        <v>3263</v>
      </c>
      <c r="D378" s="490" t="s">
        <v>5271</v>
      </c>
      <c r="E378" s="490" t="s">
        <v>1949</v>
      </c>
      <c r="F378" s="233" t="s">
        <v>2169</v>
      </c>
      <c r="G378" s="477" t="s">
        <v>3682</v>
      </c>
      <c r="H378" s="495" t="s">
        <v>3957</v>
      </c>
      <c r="I378" s="476" t="s">
        <v>411</v>
      </c>
      <c r="J378" s="478" t="s">
        <v>921</v>
      </c>
      <c r="K378" s="737" t="s">
        <v>475</v>
      </c>
      <c r="L378" s="738"/>
      <c r="M378" s="479">
        <v>42093</v>
      </c>
      <c r="N378" s="470" t="str">
        <f t="shared" si="8"/>
        <v>45
1号5
2号21
3号19</v>
      </c>
      <c r="O378" s="498"/>
      <c r="P378" s="499"/>
      <c r="Q378" s="502">
        <v>5</v>
      </c>
      <c r="R378" s="501">
        <v>21</v>
      </c>
      <c r="S378" s="501">
        <v>19</v>
      </c>
      <c r="T378" s="501">
        <v>45</v>
      </c>
      <c r="U378" s="551"/>
      <c r="AC378" s="769"/>
      <c r="AD378" s="769"/>
    </row>
    <row r="379" spans="1:30" ht="71.25" x14ac:dyDescent="0.15">
      <c r="A379" s="212" t="s">
        <v>1949</v>
      </c>
      <c r="C379" s="493" t="s">
        <v>3263</v>
      </c>
      <c r="D379" s="490" t="s">
        <v>5271</v>
      </c>
      <c r="E379" s="490" t="s">
        <v>1949</v>
      </c>
      <c r="F379" s="233" t="s">
        <v>3292</v>
      </c>
      <c r="G379" s="477" t="s">
        <v>6806</v>
      </c>
      <c r="H379" s="495" t="s">
        <v>6807</v>
      </c>
      <c r="I379" s="476" t="s">
        <v>431</v>
      </c>
      <c r="J379" s="478" t="s">
        <v>921</v>
      </c>
      <c r="K379" s="737" t="s">
        <v>402</v>
      </c>
      <c r="L379" s="738"/>
      <c r="M379" s="479">
        <v>42093</v>
      </c>
      <c r="N379" s="470" t="str">
        <f t="shared" si="8"/>
        <v>125
1号15
2号57
3号53</v>
      </c>
      <c r="O379" s="498"/>
      <c r="P379" s="499"/>
      <c r="Q379" s="502">
        <v>15</v>
      </c>
      <c r="R379" s="501">
        <v>57</v>
      </c>
      <c r="S379" s="501">
        <v>53</v>
      </c>
      <c r="T379" s="501">
        <f t="shared" si="9"/>
        <v>125</v>
      </c>
      <c r="U379" s="551"/>
      <c r="AC379" s="769"/>
      <c r="AD379" s="769"/>
    </row>
    <row r="380" spans="1:30" ht="71.25" x14ac:dyDescent="0.15">
      <c r="A380" s="212" t="s">
        <v>1949</v>
      </c>
      <c r="C380" s="493" t="s">
        <v>3263</v>
      </c>
      <c r="D380" s="490" t="s">
        <v>5271</v>
      </c>
      <c r="E380" s="490" t="s">
        <v>1949</v>
      </c>
      <c r="F380" s="233" t="s">
        <v>3293</v>
      </c>
      <c r="G380" s="477" t="s">
        <v>6396</v>
      </c>
      <c r="H380" s="495" t="s">
        <v>3935</v>
      </c>
      <c r="I380" s="476" t="s">
        <v>433</v>
      </c>
      <c r="J380" s="478" t="s">
        <v>921</v>
      </c>
      <c r="K380" s="737" t="s">
        <v>432</v>
      </c>
      <c r="L380" s="738"/>
      <c r="M380" s="479">
        <v>42093</v>
      </c>
      <c r="N380" s="470" t="str">
        <f t="shared" si="8"/>
        <v>80
1号10
2号45
3号25</v>
      </c>
      <c r="O380" s="498"/>
      <c r="P380" s="499"/>
      <c r="Q380" s="502">
        <v>10</v>
      </c>
      <c r="R380" s="501">
        <v>45</v>
      </c>
      <c r="S380" s="501">
        <v>25</v>
      </c>
      <c r="T380" s="501">
        <f t="shared" si="9"/>
        <v>80</v>
      </c>
      <c r="U380" s="551"/>
      <c r="AC380" s="769"/>
      <c r="AD380" s="769"/>
    </row>
    <row r="381" spans="1:30" ht="71.25" x14ac:dyDescent="0.15">
      <c r="A381" s="212" t="s">
        <v>1949</v>
      </c>
      <c r="C381" s="493" t="s">
        <v>3263</v>
      </c>
      <c r="D381" s="490" t="s">
        <v>5271</v>
      </c>
      <c r="E381" s="490" t="s">
        <v>1949</v>
      </c>
      <c r="F381" s="233" t="s">
        <v>3294</v>
      </c>
      <c r="G381" s="477" t="s">
        <v>3654</v>
      </c>
      <c r="H381" s="495" t="s">
        <v>3923</v>
      </c>
      <c r="I381" s="476" t="s">
        <v>406</v>
      </c>
      <c r="J381" s="478" t="s">
        <v>921</v>
      </c>
      <c r="K381" s="737" t="s">
        <v>405</v>
      </c>
      <c r="L381" s="738"/>
      <c r="M381" s="479">
        <v>42093</v>
      </c>
      <c r="N381" s="470" t="str">
        <f t="shared" si="8"/>
        <v>75
1号15
2号30
3号30</v>
      </c>
      <c r="O381" s="498"/>
      <c r="P381" s="499"/>
      <c r="Q381" s="502">
        <v>15</v>
      </c>
      <c r="R381" s="501">
        <v>30</v>
      </c>
      <c r="S381" s="501">
        <v>30</v>
      </c>
      <c r="T381" s="501">
        <f t="shared" si="9"/>
        <v>75</v>
      </c>
      <c r="U381" s="551"/>
      <c r="AC381" s="769"/>
      <c r="AD381" s="769"/>
    </row>
    <row r="382" spans="1:30" ht="71.25" x14ac:dyDescent="0.15">
      <c r="A382" s="212" t="s">
        <v>1949</v>
      </c>
      <c r="C382" s="493" t="s">
        <v>3263</v>
      </c>
      <c r="D382" s="490" t="s">
        <v>5271</v>
      </c>
      <c r="E382" s="490" t="s">
        <v>1949</v>
      </c>
      <c r="F382" s="233" t="s">
        <v>3295</v>
      </c>
      <c r="G382" s="477" t="s">
        <v>6808</v>
      </c>
      <c r="H382" s="495" t="s">
        <v>6809</v>
      </c>
      <c r="I382" s="476" t="s">
        <v>385</v>
      </c>
      <c r="J382" s="478" t="s">
        <v>921</v>
      </c>
      <c r="K382" s="737" t="s">
        <v>443</v>
      </c>
      <c r="L382" s="738"/>
      <c r="M382" s="479">
        <v>42093</v>
      </c>
      <c r="N382" s="470" t="str">
        <f t="shared" si="8"/>
        <v>85
1号15
2号45
3号25</v>
      </c>
      <c r="O382" s="498"/>
      <c r="P382" s="499"/>
      <c r="Q382" s="502">
        <v>15</v>
      </c>
      <c r="R382" s="501">
        <v>45</v>
      </c>
      <c r="S382" s="501">
        <v>25</v>
      </c>
      <c r="T382" s="501">
        <f t="shared" si="9"/>
        <v>85</v>
      </c>
      <c r="U382" s="551"/>
      <c r="AC382" s="769"/>
      <c r="AD382" s="769"/>
    </row>
    <row r="383" spans="1:30" ht="71.25" x14ac:dyDescent="0.15">
      <c r="A383" s="212" t="s">
        <v>1949</v>
      </c>
      <c r="C383" s="493" t="s">
        <v>3263</v>
      </c>
      <c r="D383" s="490" t="s">
        <v>5271</v>
      </c>
      <c r="E383" s="490" t="s">
        <v>1949</v>
      </c>
      <c r="F383" s="233" t="s">
        <v>3296</v>
      </c>
      <c r="G383" s="477" t="s">
        <v>2170</v>
      </c>
      <c r="H383" s="495" t="s">
        <v>6810</v>
      </c>
      <c r="I383" s="476" t="s">
        <v>6811</v>
      </c>
      <c r="J383" s="478" t="s">
        <v>921</v>
      </c>
      <c r="K383" s="737" t="s">
        <v>376</v>
      </c>
      <c r="L383" s="738"/>
      <c r="M383" s="479">
        <v>42093</v>
      </c>
      <c r="N383" s="470" t="s">
        <v>8181</v>
      </c>
      <c r="O383" s="498"/>
      <c r="P383" s="499"/>
      <c r="Q383" s="502">
        <v>15</v>
      </c>
      <c r="R383" s="501">
        <v>30</v>
      </c>
      <c r="S383" s="501">
        <v>20</v>
      </c>
      <c r="T383" s="501">
        <v>65</v>
      </c>
      <c r="U383" s="551"/>
      <c r="AC383" s="769"/>
      <c r="AD383" s="769"/>
    </row>
    <row r="384" spans="1:30" ht="71.25" x14ac:dyDescent="0.15">
      <c r="A384" s="212" t="s">
        <v>1949</v>
      </c>
      <c r="C384" s="493" t="s">
        <v>3263</v>
      </c>
      <c r="D384" s="490" t="s">
        <v>5271</v>
      </c>
      <c r="E384" s="490" t="s">
        <v>1949</v>
      </c>
      <c r="F384" s="233" t="s">
        <v>3297</v>
      </c>
      <c r="G384" s="477" t="s">
        <v>6812</v>
      </c>
      <c r="H384" s="495" t="s">
        <v>3919</v>
      </c>
      <c r="I384" s="476" t="s">
        <v>396</v>
      </c>
      <c r="J384" s="478" t="s">
        <v>921</v>
      </c>
      <c r="K384" s="737" t="s">
        <v>394</v>
      </c>
      <c r="L384" s="738"/>
      <c r="M384" s="479">
        <v>42093</v>
      </c>
      <c r="N384" s="470" t="str">
        <f t="shared" si="8"/>
        <v>115
1号15
2号50
3号50</v>
      </c>
      <c r="O384" s="498"/>
      <c r="P384" s="499"/>
      <c r="Q384" s="502">
        <v>15</v>
      </c>
      <c r="R384" s="501">
        <v>50</v>
      </c>
      <c r="S384" s="501">
        <v>50</v>
      </c>
      <c r="T384" s="501">
        <f t="shared" si="9"/>
        <v>115</v>
      </c>
      <c r="U384" s="551"/>
      <c r="AC384" s="769"/>
      <c r="AD384" s="769"/>
    </row>
    <row r="385" spans="1:30" ht="71.25" x14ac:dyDescent="0.15">
      <c r="A385" s="212" t="s">
        <v>1949</v>
      </c>
      <c r="C385" s="493" t="s">
        <v>3263</v>
      </c>
      <c r="D385" s="490" t="s">
        <v>5271</v>
      </c>
      <c r="E385" s="490" t="s">
        <v>1949</v>
      </c>
      <c r="F385" s="233" t="s">
        <v>6154</v>
      </c>
      <c r="G385" s="477" t="s">
        <v>3663</v>
      </c>
      <c r="H385" s="495" t="s">
        <v>3934</v>
      </c>
      <c r="I385" s="476" t="s">
        <v>431</v>
      </c>
      <c r="J385" s="478" t="s">
        <v>921</v>
      </c>
      <c r="K385" s="737" t="s">
        <v>429</v>
      </c>
      <c r="L385" s="738"/>
      <c r="M385" s="479">
        <v>42093</v>
      </c>
      <c r="N385" s="470" t="str">
        <f t="shared" si="8"/>
        <v>125
1号15
2号66
3号44</v>
      </c>
      <c r="O385" s="498"/>
      <c r="P385" s="499"/>
      <c r="Q385" s="502">
        <v>15</v>
      </c>
      <c r="R385" s="501">
        <v>66</v>
      </c>
      <c r="S385" s="501">
        <v>44</v>
      </c>
      <c r="T385" s="501">
        <f t="shared" si="9"/>
        <v>125</v>
      </c>
      <c r="U385" s="551"/>
      <c r="AC385" s="769"/>
      <c r="AD385" s="769"/>
    </row>
    <row r="386" spans="1:30" ht="71.25" x14ac:dyDescent="0.15">
      <c r="A386" s="212" t="s">
        <v>1949</v>
      </c>
      <c r="C386" s="493" t="s">
        <v>3263</v>
      </c>
      <c r="D386" s="490" t="s">
        <v>5271</v>
      </c>
      <c r="E386" s="490" t="s">
        <v>1949</v>
      </c>
      <c r="F386" s="233" t="s">
        <v>2171</v>
      </c>
      <c r="G386" s="477" t="s">
        <v>6813</v>
      </c>
      <c r="H386" s="495" t="s">
        <v>3937</v>
      </c>
      <c r="I386" s="476" t="s">
        <v>377</v>
      </c>
      <c r="J386" s="478" t="s">
        <v>921</v>
      </c>
      <c r="K386" s="737" t="s">
        <v>436</v>
      </c>
      <c r="L386" s="738"/>
      <c r="M386" s="479">
        <v>42093</v>
      </c>
      <c r="N386" s="470" t="str">
        <f t="shared" si="8"/>
        <v>90
1号15
2号40
3号35</v>
      </c>
      <c r="O386" s="498"/>
      <c r="P386" s="499"/>
      <c r="Q386" s="502">
        <v>15</v>
      </c>
      <c r="R386" s="501">
        <v>40</v>
      </c>
      <c r="S386" s="501">
        <v>35</v>
      </c>
      <c r="T386" s="501">
        <f t="shared" si="9"/>
        <v>90</v>
      </c>
      <c r="U386" s="551"/>
      <c r="AC386" s="769"/>
      <c r="AD386" s="769"/>
    </row>
    <row r="387" spans="1:30" ht="71.25" x14ac:dyDescent="0.15">
      <c r="A387" s="212" t="s">
        <v>1949</v>
      </c>
      <c r="C387" s="493" t="s">
        <v>3263</v>
      </c>
      <c r="D387" s="490" t="s">
        <v>5271</v>
      </c>
      <c r="E387" s="490" t="s">
        <v>1949</v>
      </c>
      <c r="F387" s="233" t="s">
        <v>3298</v>
      </c>
      <c r="G387" s="477" t="s">
        <v>6814</v>
      </c>
      <c r="H387" s="495" t="s">
        <v>6815</v>
      </c>
      <c r="I387" s="476" t="s">
        <v>401</v>
      </c>
      <c r="J387" s="478" t="s">
        <v>921</v>
      </c>
      <c r="K387" s="737" t="s">
        <v>446</v>
      </c>
      <c r="L387" s="738"/>
      <c r="M387" s="479">
        <v>42093</v>
      </c>
      <c r="N387" s="470" t="str">
        <f t="shared" si="8"/>
        <v>65
1号10
2号27
3号28</v>
      </c>
      <c r="O387" s="498"/>
      <c r="P387" s="499"/>
      <c r="Q387" s="502">
        <v>10</v>
      </c>
      <c r="R387" s="501">
        <v>27</v>
      </c>
      <c r="S387" s="501">
        <v>28</v>
      </c>
      <c r="T387" s="501">
        <f t="shared" si="9"/>
        <v>65</v>
      </c>
      <c r="U387" s="551"/>
      <c r="AC387" s="769"/>
      <c r="AD387" s="769"/>
    </row>
    <row r="388" spans="1:30" ht="71.25" x14ac:dyDescent="0.15">
      <c r="A388" s="212" t="s">
        <v>1949</v>
      </c>
      <c r="C388" s="493" t="s">
        <v>3263</v>
      </c>
      <c r="D388" s="490" t="s">
        <v>5271</v>
      </c>
      <c r="E388" s="490" t="s">
        <v>1949</v>
      </c>
      <c r="F388" s="233" t="s">
        <v>3299</v>
      </c>
      <c r="G388" s="477" t="s">
        <v>6816</v>
      </c>
      <c r="H388" s="495" t="s">
        <v>3931</v>
      </c>
      <c r="I388" s="476" t="s">
        <v>379</v>
      </c>
      <c r="J388" s="478" t="s">
        <v>921</v>
      </c>
      <c r="K388" s="737" t="s">
        <v>423</v>
      </c>
      <c r="L388" s="738"/>
      <c r="M388" s="479">
        <v>42093</v>
      </c>
      <c r="N388" s="470" t="str">
        <f t="shared" si="8"/>
        <v>60
1号10
2号29
3号21</v>
      </c>
      <c r="O388" s="498"/>
      <c r="P388" s="499"/>
      <c r="Q388" s="502">
        <v>10</v>
      </c>
      <c r="R388" s="501">
        <v>29</v>
      </c>
      <c r="S388" s="501">
        <v>21</v>
      </c>
      <c r="T388" s="501">
        <v>60</v>
      </c>
      <c r="U388" s="551"/>
      <c r="AC388" s="769"/>
      <c r="AD388" s="769"/>
    </row>
    <row r="389" spans="1:30" ht="71.25" x14ac:dyDescent="0.15">
      <c r="A389" s="212" t="s">
        <v>1949</v>
      </c>
      <c r="C389" s="493" t="s">
        <v>3263</v>
      </c>
      <c r="D389" s="490" t="s">
        <v>5271</v>
      </c>
      <c r="E389" s="490" t="s">
        <v>1949</v>
      </c>
      <c r="F389" s="233" t="s">
        <v>3300</v>
      </c>
      <c r="G389" s="477" t="s">
        <v>3647</v>
      </c>
      <c r="H389" s="495" t="s">
        <v>3917</v>
      </c>
      <c r="I389" s="476" t="s">
        <v>389</v>
      </c>
      <c r="J389" s="478" t="s">
        <v>921</v>
      </c>
      <c r="K389" s="737" t="s">
        <v>388</v>
      </c>
      <c r="L389" s="738"/>
      <c r="M389" s="479">
        <v>42093</v>
      </c>
      <c r="N389" s="470" t="str">
        <f t="shared" si="8"/>
        <v>95
1号5
2号50
3号40</v>
      </c>
      <c r="O389" s="498"/>
      <c r="P389" s="499"/>
      <c r="Q389" s="502">
        <v>5</v>
      </c>
      <c r="R389" s="501">
        <v>50</v>
      </c>
      <c r="S389" s="501">
        <v>40</v>
      </c>
      <c r="T389" s="501">
        <f t="shared" si="9"/>
        <v>95</v>
      </c>
      <c r="U389" s="551"/>
      <c r="AC389" s="769"/>
      <c r="AD389" s="769"/>
    </row>
    <row r="390" spans="1:30" ht="71.25" x14ac:dyDescent="0.15">
      <c r="A390" s="212" t="s">
        <v>1949</v>
      </c>
      <c r="C390" s="493" t="s">
        <v>3263</v>
      </c>
      <c r="D390" s="490" t="s">
        <v>5271</v>
      </c>
      <c r="E390" s="490" t="s">
        <v>1949</v>
      </c>
      <c r="F390" s="233" t="s">
        <v>3301</v>
      </c>
      <c r="G390" s="477" t="s">
        <v>3681</v>
      </c>
      <c r="H390" s="495" t="s">
        <v>3956</v>
      </c>
      <c r="I390" s="476" t="s">
        <v>2172</v>
      </c>
      <c r="J390" s="478" t="s">
        <v>921</v>
      </c>
      <c r="K390" s="737" t="s">
        <v>473</v>
      </c>
      <c r="L390" s="738"/>
      <c r="M390" s="479">
        <v>42093</v>
      </c>
      <c r="N390" s="470" t="str">
        <f t="shared" si="8"/>
        <v>150
1号10
2号75
3号65</v>
      </c>
      <c r="O390" s="498"/>
      <c r="P390" s="499"/>
      <c r="Q390" s="502">
        <v>10</v>
      </c>
      <c r="R390" s="501">
        <v>75</v>
      </c>
      <c r="S390" s="501">
        <v>65</v>
      </c>
      <c r="T390" s="501">
        <f t="shared" si="9"/>
        <v>150</v>
      </c>
      <c r="U390" s="551"/>
      <c r="AC390" s="769"/>
      <c r="AD390" s="769"/>
    </row>
    <row r="391" spans="1:30" ht="71.25" x14ac:dyDescent="0.15">
      <c r="A391" s="212" t="s">
        <v>1949</v>
      </c>
      <c r="C391" s="493" t="s">
        <v>3263</v>
      </c>
      <c r="D391" s="490" t="s">
        <v>5271</v>
      </c>
      <c r="E391" s="490" t="s">
        <v>1949</v>
      </c>
      <c r="F391" s="233" t="s">
        <v>3302</v>
      </c>
      <c r="G391" s="477" t="s">
        <v>6817</v>
      </c>
      <c r="H391" s="495" t="s">
        <v>6818</v>
      </c>
      <c r="I391" s="476" t="s">
        <v>2172</v>
      </c>
      <c r="J391" s="478" t="s">
        <v>921</v>
      </c>
      <c r="K391" s="737" t="s">
        <v>473</v>
      </c>
      <c r="L391" s="738"/>
      <c r="M391" s="479">
        <v>42093</v>
      </c>
      <c r="N391" s="470" t="str">
        <f t="shared" si="8"/>
        <v>83
1号3
2号40
3号40</v>
      </c>
      <c r="O391" s="498"/>
      <c r="P391" s="499"/>
      <c r="Q391" s="502">
        <v>3</v>
      </c>
      <c r="R391" s="501">
        <v>40</v>
      </c>
      <c r="S391" s="501">
        <v>40</v>
      </c>
      <c r="T391" s="501">
        <f t="shared" si="9"/>
        <v>83</v>
      </c>
      <c r="U391" s="551"/>
      <c r="AC391" s="769"/>
      <c r="AD391" s="769"/>
    </row>
    <row r="392" spans="1:30" ht="71.25" x14ac:dyDescent="0.15">
      <c r="A392" s="212" t="s">
        <v>1949</v>
      </c>
      <c r="C392" s="493" t="s">
        <v>3263</v>
      </c>
      <c r="D392" s="490" t="s">
        <v>5271</v>
      </c>
      <c r="E392" s="490" t="s">
        <v>1949</v>
      </c>
      <c r="F392" s="233" t="s">
        <v>3303</v>
      </c>
      <c r="G392" s="477" t="s">
        <v>6819</v>
      </c>
      <c r="H392" s="495" t="s">
        <v>6820</v>
      </c>
      <c r="I392" s="476" t="s">
        <v>1030</v>
      </c>
      <c r="J392" s="491" t="s">
        <v>987</v>
      </c>
      <c r="K392" s="737" t="s">
        <v>4328</v>
      </c>
      <c r="L392" s="738"/>
      <c r="M392" s="479">
        <v>42093</v>
      </c>
      <c r="N392" s="470" t="s">
        <v>8182</v>
      </c>
      <c r="O392" s="498"/>
      <c r="P392" s="499"/>
      <c r="Q392" s="502">
        <v>68</v>
      </c>
      <c r="R392" s="501">
        <v>90</v>
      </c>
      <c r="S392" s="501">
        <v>62</v>
      </c>
      <c r="T392" s="501">
        <v>220</v>
      </c>
      <c r="U392" s="551"/>
      <c r="AC392" s="769"/>
      <c r="AD392" s="769"/>
    </row>
    <row r="393" spans="1:30" ht="71.25" x14ac:dyDescent="0.15">
      <c r="A393" s="212" t="s">
        <v>1949</v>
      </c>
      <c r="C393" s="493" t="s">
        <v>3263</v>
      </c>
      <c r="D393" s="490" t="s">
        <v>5271</v>
      </c>
      <c r="E393" s="490" t="s">
        <v>1949</v>
      </c>
      <c r="F393" s="233" t="s">
        <v>6397</v>
      </c>
      <c r="G393" s="477" t="s">
        <v>2111</v>
      </c>
      <c r="H393" s="495" t="s">
        <v>6821</v>
      </c>
      <c r="I393" s="476" t="s">
        <v>411</v>
      </c>
      <c r="J393" s="478" t="s">
        <v>987</v>
      </c>
      <c r="K393" s="737" t="s">
        <v>8008</v>
      </c>
      <c r="L393" s="738"/>
      <c r="M393" s="479">
        <v>42093</v>
      </c>
      <c r="N393" s="470" t="str">
        <f t="shared" si="8"/>
        <v>105
1号35
2号40
3号30</v>
      </c>
      <c r="O393" s="498"/>
      <c r="P393" s="499"/>
      <c r="Q393" s="502">
        <v>35</v>
      </c>
      <c r="R393" s="501">
        <v>40</v>
      </c>
      <c r="S393" s="501">
        <v>30</v>
      </c>
      <c r="T393" s="501">
        <f t="shared" si="9"/>
        <v>105</v>
      </c>
      <c r="U393" s="551"/>
      <c r="AC393" s="769"/>
      <c r="AD393" s="769"/>
    </row>
    <row r="394" spans="1:30" ht="71.25" x14ac:dyDescent="0.15">
      <c r="A394" s="212" t="s">
        <v>1949</v>
      </c>
      <c r="C394" s="493" t="s">
        <v>3263</v>
      </c>
      <c r="D394" s="490" t="s">
        <v>5271</v>
      </c>
      <c r="E394" s="490" t="s">
        <v>1949</v>
      </c>
      <c r="F394" s="233" t="s">
        <v>7556</v>
      </c>
      <c r="G394" s="477" t="s">
        <v>7557</v>
      </c>
      <c r="H394" s="495" t="s">
        <v>6822</v>
      </c>
      <c r="I394" s="476" t="s">
        <v>366</v>
      </c>
      <c r="J394" s="478" t="s">
        <v>987</v>
      </c>
      <c r="K394" s="737" t="s">
        <v>8049</v>
      </c>
      <c r="L394" s="738"/>
      <c r="M394" s="479">
        <v>42093</v>
      </c>
      <c r="N394" s="470" t="str">
        <f t="shared" si="8"/>
        <v>130
1号30
2号60
3号40</v>
      </c>
      <c r="O394" s="498"/>
      <c r="P394" s="499"/>
      <c r="Q394" s="502">
        <v>30</v>
      </c>
      <c r="R394" s="501">
        <v>60</v>
      </c>
      <c r="S394" s="501">
        <v>40</v>
      </c>
      <c r="T394" s="501">
        <f t="shared" si="9"/>
        <v>130</v>
      </c>
      <c r="U394" s="551"/>
      <c r="AC394" s="769"/>
      <c r="AD394" s="769"/>
    </row>
    <row r="395" spans="1:30" ht="71.25" x14ac:dyDescent="0.15">
      <c r="A395" s="212" t="s">
        <v>1949</v>
      </c>
      <c r="C395" s="493" t="s">
        <v>5774</v>
      </c>
      <c r="D395" s="490" t="s">
        <v>5271</v>
      </c>
      <c r="E395" s="490" t="s">
        <v>1949</v>
      </c>
      <c r="F395" s="233" t="s">
        <v>5836</v>
      </c>
      <c r="G395" s="477" t="s">
        <v>5837</v>
      </c>
      <c r="H395" s="495" t="s">
        <v>6823</v>
      </c>
      <c r="I395" s="476" t="s">
        <v>403</v>
      </c>
      <c r="J395" s="478" t="s">
        <v>2142</v>
      </c>
      <c r="K395" s="737" t="s">
        <v>8049</v>
      </c>
      <c r="L395" s="738"/>
      <c r="M395" s="479">
        <v>42458</v>
      </c>
      <c r="N395" s="470" t="s">
        <v>8183</v>
      </c>
      <c r="O395" s="498"/>
      <c r="P395" s="499"/>
      <c r="Q395" s="502">
        <v>90</v>
      </c>
      <c r="R395" s="501">
        <v>26</v>
      </c>
      <c r="S395" s="501">
        <v>24</v>
      </c>
      <c r="T395" s="501">
        <v>140</v>
      </c>
      <c r="U395" s="551"/>
      <c r="AC395" s="769"/>
      <c r="AD395" s="769"/>
    </row>
    <row r="396" spans="1:30" ht="71.25" x14ac:dyDescent="0.15">
      <c r="A396" s="212" t="s">
        <v>1949</v>
      </c>
      <c r="C396" s="224" t="s">
        <v>5774</v>
      </c>
      <c r="D396" s="490" t="s">
        <v>5271</v>
      </c>
      <c r="E396" s="490" t="s">
        <v>1949</v>
      </c>
      <c r="F396" s="458" t="s">
        <v>5784</v>
      </c>
      <c r="G396" s="458" t="s">
        <v>2572</v>
      </c>
      <c r="H396" s="476" t="s">
        <v>2860</v>
      </c>
      <c r="I396" s="454" t="s">
        <v>356</v>
      </c>
      <c r="J396" s="491" t="s">
        <v>27</v>
      </c>
      <c r="K396" s="737" t="s">
        <v>371</v>
      </c>
      <c r="L396" s="738"/>
      <c r="M396" s="231">
        <v>42458</v>
      </c>
      <c r="N396" s="470" t="str">
        <f t="shared" si="8"/>
        <v>105
1号15
2号48
3号42</v>
      </c>
      <c r="O396" s="471"/>
      <c r="P396" s="472"/>
      <c r="Q396" s="475">
        <v>15</v>
      </c>
      <c r="R396" s="474">
        <v>48</v>
      </c>
      <c r="S396" s="473">
        <v>42</v>
      </c>
      <c r="T396" s="501">
        <f t="shared" si="9"/>
        <v>105</v>
      </c>
      <c r="U396" s="551"/>
      <c r="AC396" s="769"/>
      <c r="AD396" s="769"/>
    </row>
    <row r="397" spans="1:30" ht="71.25" x14ac:dyDescent="0.15">
      <c r="A397" s="212" t="s">
        <v>1949</v>
      </c>
      <c r="C397" s="224" t="s">
        <v>5774</v>
      </c>
      <c r="D397" s="490" t="s">
        <v>5271</v>
      </c>
      <c r="E397" s="490" t="s">
        <v>1949</v>
      </c>
      <c r="F397" s="458" t="s">
        <v>5786</v>
      </c>
      <c r="G397" s="458" t="s">
        <v>2578</v>
      </c>
      <c r="H397" s="476" t="s">
        <v>2866</v>
      </c>
      <c r="I397" s="454" t="s">
        <v>372</v>
      </c>
      <c r="J397" s="491" t="s">
        <v>7</v>
      </c>
      <c r="K397" s="737" t="s">
        <v>371</v>
      </c>
      <c r="L397" s="738"/>
      <c r="M397" s="231">
        <v>42458</v>
      </c>
      <c r="N397" s="470" t="str">
        <f t="shared" si="8"/>
        <v>60
1号10
2号32
3号18</v>
      </c>
      <c r="O397" s="471"/>
      <c r="P397" s="469"/>
      <c r="Q397" s="475">
        <v>10</v>
      </c>
      <c r="R397" s="473">
        <v>32</v>
      </c>
      <c r="S397" s="473">
        <v>18</v>
      </c>
      <c r="T397" s="501">
        <f t="shared" si="9"/>
        <v>60</v>
      </c>
      <c r="U397" s="551"/>
      <c r="AC397" s="769"/>
      <c r="AD397" s="769"/>
    </row>
    <row r="398" spans="1:30" ht="71.25" x14ac:dyDescent="0.15">
      <c r="A398" s="212" t="s">
        <v>1949</v>
      </c>
      <c r="C398" s="224" t="s">
        <v>5774</v>
      </c>
      <c r="D398" s="490" t="s">
        <v>5271</v>
      </c>
      <c r="E398" s="490" t="s">
        <v>1949</v>
      </c>
      <c r="F398" s="458" t="s">
        <v>5788</v>
      </c>
      <c r="G398" s="458" t="s">
        <v>2581</v>
      </c>
      <c r="H398" s="476" t="s">
        <v>2869</v>
      </c>
      <c r="I398" s="454" t="s">
        <v>480</v>
      </c>
      <c r="J398" s="491" t="s">
        <v>7</v>
      </c>
      <c r="K398" s="737" t="s">
        <v>371</v>
      </c>
      <c r="L398" s="738"/>
      <c r="M398" s="231">
        <v>42458</v>
      </c>
      <c r="N398" s="470" t="str">
        <f t="shared" si="8"/>
        <v>70
1号10
2号34
3号26</v>
      </c>
      <c r="O398" s="471"/>
      <c r="P398" s="469"/>
      <c r="Q398" s="475">
        <v>10</v>
      </c>
      <c r="R398" s="473">
        <v>34</v>
      </c>
      <c r="S398" s="473">
        <v>26</v>
      </c>
      <c r="T398" s="501">
        <f t="shared" si="9"/>
        <v>70</v>
      </c>
      <c r="U398" s="551"/>
      <c r="AC398" s="769"/>
      <c r="AD398" s="769"/>
    </row>
    <row r="399" spans="1:30" ht="71.25" x14ac:dyDescent="0.15">
      <c r="A399" s="212" t="s">
        <v>1949</v>
      </c>
      <c r="C399" s="224" t="s">
        <v>5774</v>
      </c>
      <c r="D399" s="490" t="s">
        <v>5271</v>
      </c>
      <c r="E399" s="490" t="s">
        <v>1949</v>
      </c>
      <c r="F399" s="458" t="s">
        <v>5789</v>
      </c>
      <c r="G399" s="458" t="s">
        <v>2591</v>
      </c>
      <c r="H399" s="476" t="s">
        <v>2880</v>
      </c>
      <c r="I399" s="454" t="s">
        <v>480</v>
      </c>
      <c r="J399" s="491" t="s">
        <v>7</v>
      </c>
      <c r="K399" s="737" t="s">
        <v>371</v>
      </c>
      <c r="L399" s="738"/>
      <c r="M399" s="231">
        <v>42458</v>
      </c>
      <c r="N399" s="470" t="str">
        <f t="shared" si="8"/>
        <v>75
1号15
2号31
3号29</v>
      </c>
      <c r="O399" s="471"/>
      <c r="P399" s="469"/>
      <c r="Q399" s="475">
        <v>15</v>
      </c>
      <c r="R399" s="473">
        <v>31</v>
      </c>
      <c r="S399" s="473">
        <v>29</v>
      </c>
      <c r="T399" s="501">
        <f t="shared" si="9"/>
        <v>75</v>
      </c>
      <c r="U399" s="551"/>
      <c r="AC399" s="769"/>
      <c r="AD399" s="769"/>
    </row>
    <row r="400" spans="1:30" ht="71.25" x14ac:dyDescent="0.15">
      <c r="A400" s="212" t="s">
        <v>68</v>
      </c>
      <c r="C400" s="224" t="s">
        <v>3263</v>
      </c>
      <c r="D400" s="490" t="s">
        <v>5271</v>
      </c>
      <c r="E400" s="490" t="s">
        <v>1949</v>
      </c>
      <c r="F400" s="458" t="s">
        <v>6824</v>
      </c>
      <c r="G400" s="458" t="s">
        <v>2577</v>
      </c>
      <c r="H400" s="476" t="s">
        <v>2865</v>
      </c>
      <c r="I400" s="454" t="s">
        <v>1029</v>
      </c>
      <c r="J400" s="491" t="s">
        <v>7</v>
      </c>
      <c r="K400" s="737" t="s">
        <v>43</v>
      </c>
      <c r="L400" s="738"/>
      <c r="M400" s="231">
        <v>42824</v>
      </c>
      <c r="N400" s="470" t="str">
        <f t="shared" si="8"/>
        <v>115
1号15
2号68
3号32</v>
      </c>
      <c r="O400" s="471"/>
      <c r="P400" s="472"/>
      <c r="Q400" s="475">
        <v>15</v>
      </c>
      <c r="R400" s="473">
        <v>68</v>
      </c>
      <c r="S400" s="473">
        <v>32</v>
      </c>
      <c r="T400" s="501">
        <f t="shared" si="9"/>
        <v>115</v>
      </c>
      <c r="U400" s="551"/>
      <c r="AC400" s="769"/>
      <c r="AD400" s="769"/>
    </row>
    <row r="401" spans="1:30" ht="71.25" x14ac:dyDescent="0.15">
      <c r="A401" s="212" t="s">
        <v>68</v>
      </c>
      <c r="C401" s="224" t="s">
        <v>3263</v>
      </c>
      <c r="D401" s="490" t="s">
        <v>5271</v>
      </c>
      <c r="E401" s="490" t="s">
        <v>1949</v>
      </c>
      <c r="F401" s="458" t="s">
        <v>6825</v>
      </c>
      <c r="G401" s="458" t="s">
        <v>2582</v>
      </c>
      <c r="H401" s="476" t="s">
        <v>2870</v>
      </c>
      <c r="I401" s="454" t="s">
        <v>418</v>
      </c>
      <c r="J401" s="491" t="s">
        <v>7</v>
      </c>
      <c r="K401" s="737" t="s">
        <v>43</v>
      </c>
      <c r="L401" s="738"/>
      <c r="M401" s="231">
        <v>42824</v>
      </c>
      <c r="N401" s="470" t="str">
        <f t="shared" si="8"/>
        <v>80
1号10
2号40
3号30</v>
      </c>
      <c r="O401" s="471"/>
      <c r="P401" s="469"/>
      <c r="Q401" s="475">
        <v>10</v>
      </c>
      <c r="R401" s="473">
        <v>40</v>
      </c>
      <c r="S401" s="473">
        <v>30</v>
      </c>
      <c r="T401" s="501">
        <f t="shared" si="9"/>
        <v>80</v>
      </c>
      <c r="U401" s="551"/>
      <c r="AC401" s="769"/>
      <c r="AD401" s="769"/>
    </row>
    <row r="402" spans="1:30" ht="71.25" x14ac:dyDescent="0.15">
      <c r="A402" s="212" t="s">
        <v>68</v>
      </c>
      <c r="C402" s="224" t="s">
        <v>3263</v>
      </c>
      <c r="D402" s="490" t="s">
        <v>5271</v>
      </c>
      <c r="E402" s="490" t="s">
        <v>1949</v>
      </c>
      <c r="F402" s="458" t="s">
        <v>6826</v>
      </c>
      <c r="G402" s="458" t="s">
        <v>7827</v>
      </c>
      <c r="H402" s="476" t="s">
        <v>2871</v>
      </c>
      <c r="I402" s="454" t="s">
        <v>1030</v>
      </c>
      <c r="J402" s="491" t="s">
        <v>7</v>
      </c>
      <c r="K402" s="737" t="s">
        <v>378</v>
      </c>
      <c r="L402" s="738"/>
      <c r="M402" s="231">
        <v>42824</v>
      </c>
      <c r="N402" s="470" t="str">
        <f t="shared" si="8"/>
        <v>75
1号5
2号40
3号30</v>
      </c>
      <c r="O402" s="471"/>
      <c r="P402" s="469"/>
      <c r="Q402" s="475">
        <v>5</v>
      </c>
      <c r="R402" s="473">
        <v>40</v>
      </c>
      <c r="S402" s="473">
        <v>30</v>
      </c>
      <c r="T402" s="501">
        <f t="shared" si="9"/>
        <v>75</v>
      </c>
      <c r="U402" s="551"/>
      <c r="AC402" s="769"/>
      <c r="AD402" s="769"/>
    </row>
    <row r="403" spans="1:30" ht="71.25" x14ac:dyDescent="0.15">
      <c r="A403" s="212" t="s">
        <v>68</v>
      </c>
      <c r="C403" s="224" t="s">
        <v>3263</v>
      </c>
      <c r="D403" s="490" t="s">
        <v>5271</v>
      </c>
      <c r="E403" s="490" t="s">
        <v>1949</v>
      </c>
      <c r="F403" s="458" t="s">
        <v>6827</v>
      </c>
      <c r="G403" s="458" t="s">
        <v>2592</v>
      </c>
      <c r="H403" s="476" t="s">
        <v>2881</v>
      </c>
      <c r="I403" s="454" t="s">
        <v>418</v>
      </c>
      <c r="J403" s="491" t="s">
        <v>7</v>
      </c>
      <c r="K403" s="737" t="s">
        <v>416</v>
      </c>
      <c r="L403" s="738"/>
      <c r="M403" s="231">
        <v>42824</v>
      </c>
      <c r="N403" s="470" t="str">
        <f t="shared" si="8"/>
        <v>80
1号10
2号36
3号34</v>
      </c>
      <c r="O403" s="471"/>
      <c r="P403" s="469"/>
      <c r="Q403" s="502">
        <v>10</v>
      </c>
      <c r="R403" s="501">
        <v>36</v>
      </c>
      <c r="S403" s="501">
        <v>34</v>
      </c>
      <c r="T403" s="501">
        <f t="shared" si="9"/>
        <v>80</v>
      </c>
      <c r="U403" s="551"/>
      <c r="AC403" s="769"/>
      <c r="AD403" s="769"/>
    </row>
    <row r="404" spans="1:30" ht="71.25" x14ac:dyDescent="0.15">
      <c r="A404" s="212" t="s">
        <v>68</v>
      </c>
      <c r="C404" s="224" t="s">
        <v>3263</v>
      </c>
      <c r="D404" s="490" t="s">
        <v>5271</v>
      </c>
      <c r="E404" s="490" t="s">
        <v>1949</v>
      </c>
      <c r="F404" s="458" t="s">
        <v>6828</v>
      </c>
      <c r="G404" s="458" t="s">
        <v>2595</v>
      </c>
      <c r="H404" s="476" t="s">
        <v>2884</v>
      </c>
      <c r="I404" s="454" t="s">
        <v>445</v>
      </c>
      <c r="J404" s="491" t="s">
        <v>7</v>
      </c>
      <c r="K404" s="737" t="s">
        <v>392</v>
      </c>
      <c r="L404" s="738"/>
      <c r="M404" s="231">
        <v>42824</v>
      </c>
      <c r="N404" s="470" t="str">
        <f t="shared" si="8"/>
        <v>85
1号15
2号35
3号35</v>
      </c>
      <c r="O404" s="471"/>
      <c r="P404" s="469"/>
      <c r="Q404" s="502">
        <v>15</v>
      </c>
      <c r="R404" s="501">
        <v>35</v>
      </c>
      <c r="S404" s="501">
        <v>35</v>
      </c>
      <c r="T404" s="501">
        <v>85</v>
      </c>
      <c r="U404" s="551"/>
      <c r="AC404" s="769"/>
      <c r="AD404" s="769"/>
    </row>
    <row r="405" spans="1:30" ht="71.25" x14ac:dyDescent="0.15">
      <c r="A405" s="212" t="s">
        <v>68</v>
      </c>
      <c r="C405" s="224" t="s">
        <v>6299</v>
      </c>
      <c r="D405" s="490" t="s">
        <v>5271</v>
      </c>
      <c r="E405" s="490" t="s">
        <v>1949</v>
      </c>
      <c r="F405" s="458" t="s">
        <v>6303</v>
      </c>
      <c r="G405" s="458" t="s">
        <v>2580</v>
      </c>
      <c r="H405" s="476" t="s">
        <v>2868</v>
      </c>
      <c r="I405" s="454" t="s">
        <v>375</v>
      </c>
      <c r="J405" s="491" t="s">
        <v>7</v>
      </c>
      <c r="K405" s="737" t="s">
        <v>374</v>
      </c>
      <c r="L405" s="738"/>
      <c r="M405" s="231">
        <v>43191</v>
      </c>
      <c r="N405" s="470" t="str">
        <f t="shared" si="8"/>
        <v>35
1号5
2号18
3号12</v>
      </c>
      <c r="O405" s="471"/>
      <c r="P405" s="469"/>
      <c r="Q405" s="475">
        <v>5</v>
      </c>
      <c r="R405" s="473">
        <v>18</v>
      </c>
      <c r="S405" s="473">
        <v>12</v>
      </c>
      <c r="T405" s="501">
        <v>35</v>
      </c>
      <c r="U405" s="551"/>
      <c r="AC405" s="769"/>
      <c r="AD405" s="769"/>
    </row>
    <row r="406" spans="1:30" ht="71.25" x14ac:dyDescent="0.15">
      <c r="A406" s="212" t="s">
        <v>68</v>
      </c>
      <c r="C406" s="224" t="s">
        <v>6299</v>
      </c>
      <c r="D406" s="490" t="s">
        <v>5271</v>
      </c>
      <c r="E406" s="490" t="s">
        <v>1949</v>
      </c>
      <c r="F406" s="458" t="s">
        <v>6304</v>
      </c>
      <c r="G406" s="458" t="s">
        <v>2584</v>
      </c>
      <c r="H406" s="476" t="s">
        <v>2873</v>
      </c>
      <c r="I406" s="454" t="s">
        <v>57</v>
      </c>
      <c r="J406" s="491" t="s">
        <v>7</v>
      </c>
      <c r="K406" s="737" t="s">
        <v>382</v>
      </c>
      <c r="L406" s="738"/>
      <c r="M406" s="231">
        <v>43187</v>
      </c>
      <c r="N406" s="470" t="str">
        <f t="shared" si="8"/>
        <v>85
1号15
2号35
3号35</v>
      </c>
      <c r="O406" s="471"/>
      <c r="P406" s="469"/>
      <c r="Q406" s="475">
        <v>15</v>
      </c>
      <c r="R406" s="473">
        <v>35</v>
      </c>
      <c r="S406" s="473">
        <v>35</v>
      </c>
      <c r="T406" s="501">
        <f t="shared" si="9"/>
        <v>85</v>
      </c>
      <c r="U406" s="551"/>
      <c r="AC406" s="769"/>
      <c r="AD406" s="769"/>
    </row>
    <row r="407" spans="1:30" ht="71.25" x14ac:dyDescent="0.15">
      <c r="A407" s="212" t="s">
        <v>68</v>
      </c>
      <c r="C407" s="224" t="s">
        <v>6299</v>
      </c>
      <c r="D407" s="490" t="s">
        <v>5271</v>
      </c>
      <c r="E407" s="490" t="s">
        <v>1949</v>
      </c>
      <c r="F407" s="458" t="s">
        <v>6305</v>
      </c>
      <c r="G407" s="458" t="s">
        <v>2590</v>
      </c>
      <c r="H407" s="476" t="s">
        <v>2879</v>
      </c>
      <c r="I407" s="454" t="s">
        <v>57</v>
      </c>
      <c r="J407" s="491" t="s">
        <v>7</v>
      </c>
      <c r="K407" s="737" t="s">
        <v>413</v>
      </c>
      <c r="L407" s="738"/>
      <c r="M407" s="231">
        <v>43187</v>
      </c>
      <c r="N407" s="470" t="str">
        <f t="shared" si="8"/>
        <v>85
1号15
2号35
3号35</v>
      </c>
      <c r="O407" s="471"/>
      <c r="P407" s="469"/>
      <c r="Q407" s="475">
        <v>15</v>
      </c>
      <c r="R407" s="473">
        <v>35</v>
      </c>
      <c r="S407" s="473">
        <v>35</v>
      </c>
      <c r="T407" s="501">
        <f t="shared" si="9"/>
        <v>85</v>
      </c>
      <c r="U407" s="551"/>
      <c r="AC407" s="769"/>
      <c r="AD407" s="769"/>
    </row>
    <row r="408" spans="1:30" ht="71.25" x14ac:dyDescent="0.15">
      <c r="A408" s="212" t="s">
        <v>4915</v>
      </c>
      <c r="C408" s="493" t="s">
        <v>3263</v>
      </c>
      <c r="D408" s="490" t="s">
        <v>5271</v>
      </c>
      <c r="E408" s="490" t="s">
        <v>1949</v>
      </c>
      <c r="F408" s="233" t="s">
        <v>6330</v>
      </c>
      <c r="G408" s="458" t="s">
        <v>6561</v>
      </c>
      <c r="H408" s="495" t="s">
        <v>3916</v>
      </c>
      <c r="I408" s="476" t="s">
        <v>387</v>
      </c>
      <c r="J408" s="478" t="s">
        <v>7</v>
      </c>
      <c r="K408" s="737" t="s">
        <v>386</v>
      </c>
      <c r="L408" s="738"/>
      <c r="M408" s="231">
        <v>43187</v>
      </c>
      <c r="N408" s="470" t="str">
        <f t="shared" si="8"/>
        <v>85
1号15
2号40
3号30</v>
      </c>
      <c r="O408" s="498"/>
      <c r="P408" s="499"/>
      <c r="Q408" s="502">
        <v>15</v>
      </c>
      <c r="R408" s="501">
        <v>40</v>
      </c>
      <c r="S408" s="501">
        <v>30</v>
      </c>
      <c r="T408" s="501">
        <f t="shared" si="9"/>
        <v>85</v>
      </c>
      <c r="U408" s="551"/>
      <c r="AC408" s="769"/>
      <c r="AD408" s="769"/>
    </row>
    <row r="409" spans="1:30" ht="71.25" x14ac:dyDescent="0.15">
      <c r="A409" s="212" t="s">
        <v>4915</v>
      </c>
      <c r="C409" s="493" t="s">
        <v>5774</v>
      </c>
      <c r="D409" s="490" t="s">
        <v>5271</v>
      </c>
      <c r="E409" s="490" t="s">
        <v>1949</v>
      </c>
      <c r="F409" s="233" t="s">
        <v>6339</v>
      </c>
      <c r="G409" s="458" t="s">
        <v>6398</v>
      </c>
      <c r="H409" s="495" t="s">
        <v>6340</v>
      </c>
      <c r="I409" s="476" t="s">
        <v>6829</v>
      </c>
      <c r="J409" s="478" t="s">
        <v>987</v>
      </c>
      <c r="K409" s="737" t="s">
        <v>6939</v>
      </c>
      <c r="L409" s="738"/>
      <c r="M409" s="231">
        <v>43187</v>
      </c>
      <c r="N409" s="470" t="str">
        <f t="shared" si="8"/>
        <v>165
1号75
2号60
3号30</v>
      </c>
      <c r="O409" s="498"/>
      <c r="P409" s="499"/>
      <c r="Q409" s="502">
        <v>75</v>
      </c>
      <c r="R409" s="501">
        <v>60</v>
      </c>
      <c r="S409" s="501">
        <v>30</v>
      </c>
      <c r="T409" s="501">
        <f t="shared" si="9"/>
        <v>165</v>
      </c>
      <c r="U409" s="551"/>
      <c r="AC409" s="769"/>
      <c r="AD409" s="769"/>
    </row>
    <row r="410" spans="1:30" ht="71.25" x14ac:dyDescent="0.15">
      <c r="A410" s="212" t="s">
        <v>68</v>
      </c>
      <c r="C410" s="493" t="s">
        <v>3263</v>
      </c>
      <c r="D410" s="490" t="s">
        <v>5271</v>
      </c>
      <c r="E410" s="490" t="s">
        <v>1949</v>
      </c>
      <c r="F410" s="458" t="s">
        <v>6830</v>
      </c>
      <c r="G410" s="458" t="s">
        <v>2593</v>
      </c>
      <c r="H410" s="476" t="s">
        <v>2882</v>
      </c>
      <c r="I410" s="454" t="s">
        <v>67</v>
      </c>
      <c r="J410" s="491" t="s">
        <v>7</v>
      </c>
      <c r="K410" s="737" t="s">
        <v>428</v>
      </c>
      <c r="L410" s="738"/>
      <c r="M410" s="231">
        <v>43552</v>
      </c>
      <c r="N410" s="470" t="str">
        <f t="shared" si="8"/>
        <v>115
1号15
2号50
3号50</v>
      </c>
      <c r="O410" s="498"/>
      <c r="P410" s="499"/>
      <c r="Q410" s="502">
        <v>15</v>
      </c>
      <c r="R410" s="501">
        <v>50</v>
      </c>
      <c r="S410" s="501">
        <v>50</v>
      </c>
      <c r="T410" s="501">
        <f t="shared" si="9"/>
        <v>115</v>
      </c>
      <c r="U410" s="551"/>
      <c r="AC410" s="769"/>
      <c r="AD410" s="769"/>
    </row>
    <row r="411" spans="1:30" ht="71.25" x14ac:dyDescent="0.15">
      <c r="A411" s="212" t="s">
        <v>4915</v>
      </c>
      <c r="C411" s="493" t="s">
        <v>6831</v>
      </c>
      <c r="D411" s="490" t="s">
        <v>5271</v>
      </c>
      <c r="E411" s="490" t="s">
        <v>1949</v>
      </c>
      <c r="F411" s="233" t="s">
        <v>3358</v>
      </c>
      <c r="G411" s="477" t="s">
        <v>2235</v>
      </c>
      <c r="H411" s="495" t="s">
        <v>3960</v>
      </c>
      <c r="I411" s="476" t="s">
        <v>377</v>
      </c>
      <c r="J411" s="478" t="s">
        <v>7</v>
      </c>
      <c r="K411" s="737" t="s">
        <v>8050</v>
      </c>
      <c r="L411" s="738"/>
      <c r="M411" s="479">
        <v>43552</v>
      </c>
      <c r="N411" s="470" t="s">
        <v>8184</v>
      </c>
      <c r="O411" s="498"/>
      <c r="P411" s="499"/>
      <c r="Q411" s="502">
        <v>5</v>
      </c>
      <c r="R411" s="501">
        <v>39</v>
      </c>
      <c r="S411" s="501">
        <v>23</v>
      </c>
      <c r="T411" s="501">
        <v>67</v>
      </c>
      <c r="U411" s="551"/>
      <c r="AC411" s="769"/>
      <c r="AD411" s="769"/>
    </row>
    <row r="412" spans="1:30" ht="71.25" x14ac:dyDescent="0.15">
      <c r="A412" s="212" t="s">
        <v>4915</v>
      </c>
      <c r="C412" s="224" t="s">
        <v>6299</v>
      </c>
      <c r="D412" s="490" t="s">
        <v>5252</v>
      </c>
      <c r="E412" s="490" t="s">
        <v>4255</v>
      </c>
      <c r="F412" s="458" t="s">
        <v>6306</v>
      </c>
      <c r="G412" s="458" t="s">
        <v>2599</v>
      </c>
      <c r="H412" s="476" t="s">
        <v>2888</v>
      </c>
      <c r="I412" s="454" t="s">
        <v>1036</v>
      </c>
      <c r="J412" s="491" t="s">
        <v>7</v>
      </c>
      <c r="K412" s="737" t="s">
        <v>511</v>
      </c>
      <c r="L412" s="738"/>
      <c r="M412" s="231">
        <v>43187</v>
      </c>
      <c r="N412" s="470" t="str">
        <f t="shared" si="8"/>
        <v>110
1号15
2号36
3号59</v>
      </c>
      <c r="O412" s="471"/>
      <c r="P412" s="469"/>
      <c r="Q412" s="475">
        <v>15</v>
      </c>
      <c r="R412" s="474">
        <v>36</v>
      </c>
      <c r="S412" s="473">
        <v>59</v>
      </c>
      <c r="T412" s="501">
        <f t="shared" si="9"/>
        <v>110</v>
      </c>
      <c r="U412" s="551"/>
      <c r="AC412" s="769"/>
      <c r="AD412" s="769"/>
    </row>
    <row r="413" spans="1:30" ht="71.25" x14ac:dyDescent="0.15">
      <c r="A413" s="212" t="s">
        <v>4915</v>
      </c>
      <c r="C413" s="224" t="s">
        <v>6299</v>
      </c>
      <c r="D413" s="490" t="s">
        <v>5252</v>
      </c>
      <c r="E413" s="490" t="s">
        <v>4255</v>
      </c>
      <c r="F413" s="458" t="s">
        <v>6307</v>
      </c>
      <c r="G413" s="458" t="s">
        <v>2605</v>
      </c>
      <c r="H413" s="476" t="s">
        <v>2894</v>
      </c>
      <c r="I413" s="454" t="s">
        <v>496</v>
      </c>
      <c r="J413" s="491" t="s">
        <v>7</v>
      </c>
      <c r="K413" s="737" t="s">
        <v>494</v>
      </c>
      <c r="L413" s="738"/>
      <c r="M413" s="231">
        <v>43187</v>
      </c>
      <c r="N413" s="470" t="str">
        <f t="shared" si="8"/>
        <v>60
1号5
2号31
3号24</v>
      </c>
      <c r="O413" s="471"/>
      <c r="P413" s="469"/>
      <c r="Q413" s="475">
        <v>5</v>
      </c>
      <c r="R413" s="473">
        <v>31</v>
      </c>
      <c r="S413" s="473">
        <v>24</v>
      </c>
      <c r="T413" s="501">
        <f t="shared" si="9"/>
        <v>60</v>
      </c>
      <c r="U413" s="551"/>
      <c r="AC413" s="769"/>
      <c r="AD413" s="769"/>
    </row>
    <row r="414" spans="1:30" ht="71.25" x14ac:dyDescent="0.15">
      <c r="A414" s="212" t="s">
        <v>4915</v>
      </c>
      <c r="C414" s="224" t="s">
        <v>6299</v>
      </c>
      <c r="D414" s="490" t="s">
        <v>5252</v>
      </c>
      <c r="E414" s="490" t="s">
        <v>4255</v>
      </c>
      <c r="F414" s="458" t="s">
        <v>1041</v>
      </c>
      <c r="G414" s="458" t="s">
        <v>2606</v>
      </c>
      <c r="H414" s="476" t="s">
        <v>2895</v>
      </c>
      <c r="I414" s="454" t="s">
        <v>1042</v>
      </c>
      <c r="J414" s="491" t="s">
        <v>7</v>
      </c>
      <c r="K414" s="737" t="s">
        <v>224</v>
      </c>
      <c r="L414" s="738"/>
      <c r="M414" s="231">
        <v>43187</v>
      </c>
      <c r="N414" s="470" t="str">
        <f t="shared" si="8"/>
        <v>100
1号10
2号50
3号40</v>
      </c>
      <c r="O414" s="471"/>
      <c r="P414" s="469" t="s">
        <v>6308</v>
      </c>
      <c r="Q414" s="475">
        <v>10</v>
      </c>
      <c r="R414" s="473">
        <v>50</v>
      </c>
      <c r="S414" s="473">
        <v>40</v>
      </c>
      <c r="T414" s="501">
        <f t="shared" si="9"/>
        <v>100</v>
      </c>
      <c r="U414" s="551"/>
      <c r="AC414" s="769"/>
      <c r="AD414" s="769"/>
    </row>
    <row r="415" spans="1:30" ht="71.25" x14ac:dyDescent="0.15">
      <c r="A415" s="212" t="s">
        <v>4915</v>
      </c>
      <c r="C415" s="224" t="s">
        <v>6299</v>
      </c>
      <c r="D415" s="490" t="s">
        <v>5252</v>
      </c>
      <c r="E415" s="490" t="s">
        <v>4255</v>
      </c>
      <c r="F415" s="458" t="s">
        <v>6310</v>
      </c>
      <c r="G415" s="458" t="s">
        <v>2609</v>
      </c>
      <c r="H415" s="476" t="s">
        <v>2898</v>
      </c>
      <c r="I415" s="454" t="s">
        <v>1043</v>
      </c>
      <c r="J415" s="491" t="s">
        <v>7</v>
      </c>
      <c r="K415" s="737" t="s">
        <v>494</v>
      </c>
      <c r="L415" s="738"/>
      <c r="M415" s="231">
        <v>43187</v>
      </c>
      <c r="N415" s="470" t="str">
        <f t="shared" si="8"/>
        <v>80
1号10
2号36
3号34</v>
      </c>
      <c r="O415" s="471"/>
      <c r="P415" s="472"/>
      <c r="Q415" s="475">
        <v>10</v>
      </c>
      <c r="R415" s="473">
        <v>36</v>
      </c>
      <c r="S415" s="473">
        <v>34</v>
      </c>
      <c r="T415" s="501">
        <f t="shared" si="9"/>
        <v>80</v>
      </c>
      <c r="U415" s="551"/>
      <c r="AC415" s="769"/>
      <c r="AD415" s="769"/>
    </row>
    <row r="416" spans="1:30" ht="71.25" x14ac:dyDescent="0.15">
      <c r="A416" s="212" t="s">
        <v>4915</v>
      </c>
      <c r="C416" s="224" t="s">
        <v>6299</v>
      </c>
      <c r="D416" s="490" t="s">
        <v>5252</v>
      </c>
      <c r="E416" s="490" t="s">
        <v>4255</v>
      </c>
      <c r="F416" s="458" t="s">
        <v>6311</v>
      </c>
      <c r="G416" s="458" t="s">
        <v>2611</v>
      </c>
      <c r="H416" s="476" t="s">
        <v>2900</v>
      </c>
      <c r="I416" s="454" t="s">
        <v>512</v>
      </c>
      <c r="J416" s="491" t="s">
        <v>7</v>
      </c>
      <c r="K416" s="737" t="s">
        <v>511</v>
      </c>
      <c r="L416" s="738"/>
      <c r="M416" s="231">
        <v>43187</v>
      </c>
      <c r="N416" s="470" t="str">
        <f t="shared" si="8"/>
        <v>100
1号15
2号42
3号43</v>
      </c>
      <c r="O416" s="471"/>
      <c r="P416" s="469"/>
      <c r="Q416" s="475">
        <v>15</v>
      </c>
      <c r="R416" s="473">
        <v>42</v>
      </c>
      <c r="S416" s="473">
        <v>43</v>
      </c>
      <c r="T416" s="501">
        <f t="shared" si="9"/>
        <v>100</v>
      </c>
      <c r="U416" s="551"/>
      <c r="AC416" s="769"/>
      <c r="AD416" s="769"/>
    </row>
    <row r="417" spans="1:30" ht="71.25" x14ac:dyDescent="0.15">
      <c r="A417" s="212" t="s">
        <v>4915</v>
      </c>
      <c r="C417" s="493" t="s">
        <v>6331</v>
      </c>
      <c r="D417" s="490" t="s">
        <v>5252</v>
      </c>
      <c r="E417" s="490" t="s">
        <v>4255</v>
      </c>
      <c r="F417" s="233" t="s">
        <v>3359</v>
      </c>
      <c r="G417" s="477" t="s">
        <v>2236</v>
      </c>
      <c r="H417" s="495" t="s">
        <v>3968</v>
      </c>
      <c r="I417" s="476" t="s">
        <v>504</v>
      </c>
      <c r="J417" s="478" t="s">
        <v>7</v>
      </c>
      <c r="K417" s="737" t="s">
        <v>502</v>
      </c>
      <c r="L417" s="738"/>
      <c r="M417" s="479">
        <v>43187</v>
      </c>
      <c r="N417" s="470" t="str">
        <f t="shared" si="8"/>
        <v>80
1号15
2号25
3号40</v>
      </c>
      <c r="O417" s="498"/>
      <c r="P417" s="499"/>
      <c r="Q417" s="502">
        <v>15</v>
      </c>
      <c r="R417" s="501">
        <v>25</v>
      </c>
      <c r="S417" s="501">
        <v>40</v>
      </c>
      <c r="T417" s="501">
        <f t="shared" si="9"/>
        <v>80</v>
      </c>
      <c r="U417" s="551"/>
      <c r="AC417" s="769"/>
      <c r="AD417" s="769"/>
    </row>
    <row r="418" spans="1:30" ht="71.25" x14ac:dyDescent="0.15">
      <c r="A418" s="212" t="s">
        <v>4915</v>
      </c>
      <c r="C418" s="224" t="s">
        <v>3263</v>
      </c>
      <c r="D418" s="490" t="s">
        <v>5252</v>
      </c>
      <c r="E418" s="490" t="s">
        <v>4255</v>
      </c>
      <c r="F418" s="458" t="s">
        <v>1037</v>
      </c>
      <c r="G418" s="458" t="s">
        <v>2600</v>
      </c>
      <c r="H418" s="476" t="s">
        <v>2889</v>
      </c>
      <c r="I418" s="454" t="s">
        <v>1038</v>
      </c>
      <c r="J418" s="491" t="s">
        <v>7</v>
      </c>
      <c r="K418" s="737" t="s">
        <v>224</v>
      </c>
      <c r="L418" s="738"/>
      <c r="M418" s="231">
        <v>43551</v>
      </c>
      <c r="N418" s="470" t="str">
        <f t="shared" si="8"/>
        <v>55
1号15
2号21
3号19</v>
      </c>
      <c r="O418" s="471"/>
      <c r="P418" s="457" t="s">
        <v>2271</v>
      </c>
      <c r="Q418" s="475">
        <v>15</v>
      </c>
      <c r="R418" s="473">
        <v>21</v>
      </c>
      <c r="S418" s="473">
        <v>19</v>
      </c>
      <c r="T418" s="501">
        <f t="shared" si="9"/>
        <v>55</v>
      </c>
      <c r="U418" s="551"/>
      <c r="AC418" s="769"/>
      <c r="AD418" s="769"/>
    </row>
    <row r="419" spans="1:30" ht="71.25" x14ac:dyDescent="0.15">
      <c r="A419" s="212" t="s">
        <v>4915</v>
      </c>
      <c r="C419" s="224" t="s">
        <v>3263</v>
      </c>
      <c r="D419" s="490" t="s">
        <v>5252</v>
      </c>
      <c r="E419" s="490" t="s">
        <v>4255</v>
      </c>
      <c r="F419" s="458" t="s">
        <v>6832</v>
      </c>
      <c r="G419" s="458" t="s">
        <v>2603</v>
      </c>
      <c r="H419" s="476" t="s">
        <v>2892</v>
      </c>
      <c r="I419" s="454" t="s">
        <v>493</v>
      </c>
      <c r="J419" s="491" t="s">
        <v>7</v>
      </c>
      <c r="K419" s="737" t="s">
        <v>671</v>
      </c>
      <c r="L419" s="738"/>
      <c r="M419" s="231">
        <v>43551</v>
      </c>
      <c r="N419" s="470" t="str">
        <f t="shared" si="8"/>
        <v>35
1号5
2号20
3号10</v>
      </c>
      <c r="O419" s="471"/>
      <c r="P419" s="469"/>
      <c r="Q419" s="475">
        <v>5</v>
      </c>
      <c r="R419" s="473">
        <v>20</v>
      </c>
      <c r="S419" s="473">
        <v>10</v>
      </c>
      <c r="T419" s="501">
        <f t="shared" si="9"/>
        <v>35</v>
      </c>
      <c r="U419" s="551"/>
      <c r="AC419" s="769"/>
      <c r="AD419" s="769"/>
    </row>
    <row r="420" spans="1:30" ht="71.25" x14ac:dyDescent="0.15">
      <c r="A420" s="212" t="s">
        <v>4915</v>
      </c>
      <c r="C420" s="224" t="s">
        <v>3263</v>
      </c>
      <c r="D420" s="490" t="s">
        <v>5252</v>
      </c>
      <c r="E420" s="490" t="s">
        <v>4255</v>
      </c>
      <c r="F420" s="458" t="s">
        <v>6587</v>
      </c>
      <c r="G420" s="458" t="s">
        <v>2610</v>
      </c>
      <c r="H420" s="476" t="s">
        <v>2899</v>
      </c>
      <c r="I420" s="454" t="s">
        <v>510</v>
      </c>
      <c r="J420" s="491" t="s">
        <v>7</v>
      </c>
      <c r="K420" s="737" t="s">
        <v>509</v>
      </c>
      <c r="L420" s="738"/>
      <c r="M420" s="231">
        <v>43551</v>
      </c>
      <c r="N420" s="470" t="str">
        <f t="shared" si="8"/>
        <v>60
1号3
2号28
3号29</v>
      </c>
      <c r="O420" s="471"/>
      <c r="P420" s="469"/>
      <c r="Q420" s="475">
        <v>3</v>
      </c>
      <c r="R420" s="473">
        <v>28</v>
      </c>
      <c r="S420" s="473">
        <v>29</v>
      </c>
      <c r="T420" s="501">
        <f t="shared" si="9"/>
        <v>60</v>
      </c>
      <c r="U420" s="551"/>
      <c r="AC420" s="769"/>
      <c r="AD420" s="769"/>
    </row>
    <row r="421" spans="1:30" ht="71.25" x14ac:dyDescent="0.15">
      <c r="A421" s="212" t="s">
        <v>4915</v>
      </c>
      <c r="C421" s="224" t="s">
        <v>3263</v>
      </c>
      <c r="D421" s="490" t="s">
        <v>5252</v>
      </c>
      <c r="E421" s="490" t="s">
        <v>4255</v>
      </c>
      <c r="F421" s="458" t="s">
        <v>7404</v>
      </c>
      <c r="G421" s="458" t="s">
        <v>2601</v>
      </c>
      <c r="H421" s="476" t="s">
        <v>2890</v>
      </c>
      <c r="I421" s="454" t="s">
        <v>507</v>
      </c>
      <c r="J421" s="491" t="s">
        <v>7</v>
      </c>
      <c r="K421" s="737" t="s">
        <v>505</v>
      </c>
      <c r="L421" s="738"/>
      <c r="M421" s="231">
        <v>44265</v>
      </c>
      <c r="N421" s="470" t="str">
        <f t="shared" si="8"/>
        <v>82
1号5
2号42
3号35</v>
      </c>
      <c r="O421" s="471"/>
      <c r="P421" s="469"/>
      <c r="Q421" s="475">
        <v>5</v>
      </c>
      <c r="R421" s="473">
        <v>42</v>
      </c>
      <c r="S421" s="473">
        <v>35</v>
      </c>
      <c r="T421" s="501">
        <f t="shared" si="9"/>
        <v>82</v>
      </c>
      <c r="U421" s="551"/>
      <c r="AC421" s="769"/>
      <c r="AD421" s="769"/>
    </row>
    <row r="422" spans="1:30" ht="71.25" x14ac:dyDescent="0.15">
      <c r="A422" s="212" t="s">
        <v>4915</v>
      </c>
      <c r="C422" s="493" t="s">
        <v>3263</v>
      </c>
      <c r="D422" s="490" t="s">
        <v>5285</v>
      </c>
      <c r="E422" s="490" t="s">
        <v>5272</v>
      </c>
      <c r="F422" s="233" t="s">
        <v>6017</v>
      </c>
      <c r="G422" s="477" t="s">
        <v>2249</v>
      </c>
      <c r="H422" s="495" t="s">
        <v>3975</v>
      </c>
      <c r="I422" s="476" t="s">
        <v>543</v>
      </c>
      <c r="J422" s="478" t="s">
        <v>921</v>
      </c>
      <c r="K422" s="737" t="s">
        <v>542</v>
      </c>
      <c r="L422" s="738"/>
      <c r="M422" s="479">
        <v>42093</v>
      </c>
      <c r="N422" s="600" t="str">
        <f t="shared" si="8"/>
        <v>115
1号15
2号48
3号52</v>
      </c>
      <c r="O422" s="434"/>
      <c r="P422" s="576"/>
      <c r="Q422" s="552">
        <v>15</v>
      </c>
      <c r="R422" s="556">
        <v>48</v>
      </c>
      <c r="S422" s="556">
        <v>52</v>
      </c>
      <c r="T422" s="557">
        <v>115</v>
      </c>
      <c r="U422" s="551"/>
      <c r="AC422" s="769"/>
      <c r="AD422" s="769"/>
    </row>
    <row r="423" spans="1:30" ht="71.25" x14ac:dyDescent="0.15">
      <c r="A423" s="212" t="s">
        <v>4915</v>
      </c>
      <c r="C423" s="493" t="s">
        <v>3263</v>
      </c>
      <c r="D423" s="490" t="s">
        <v>5285</v>
      </c>
      <c r="E423" s="490" t="s">
        <v>5272</v>
      </c>
      <c r="F423" s="233" t="s">
        <v>2173</v>
      </c>
      <c r="G423" s="477" t="s">
        <v>7631</v>
      </c>
      <c r="H423" s="495" t="s">
        <v>6833</v>
      </c>
      <c r="I423" s="476" t="s">
        <v>1842</v>
      </c>
      <c r="J423" s="478" t="s">
        <v>921</v>
      </c>
      <c r="K423" s="737" t="s">
        <v>8051</v>
      </c>
      <c r="L423" s="738"/>
      <c r="M423" s="479">
        <v>42093</v>
      </c>
      <c r="N423" s="470" t="str">
        <f t="shared" si="8"/>
        <v>105
1号15
2号50
3号40</v>
      </c>
      <c r="O423" s="498"/>
      <c r="P423" s="499"/>
      <c r="Q423" s="502">
        <v>15</v>
      </c>
      <c r="R423" s="501">
        <v>50</v>
      </c>
      <c r="S423" s="501">
        <v>40</v>
      </c>
      <c r="T423" s="501">
        <f t="shared" si="9"/>
        <v>105</v>
      </c>
      <c r="U423" s="551"/>
      <c r="AC423" s="769"/>
      <c r="AD423" s="769"/>
    </row>
    <row r="424" spans="1:30" ht="71.25" x14ac:dyDescent="0.15">
      <c r="A424" s="212" t="s">
        <v>4915</v>
      </c>
      <c r="C424" s="493" t="s">
        <v>3263</v>
      </c>
      <c r="D424" s="490" t="s">
        <v>5285</v>
      </c>
      <c r="E424" s="490" t="s">
        <v>5272</v>
      </c>
      <c r="F424" s="233" t="s">
        <v>6018</v>
      </c>
      <c r="G424" s="477" t="s">
        <v>2250</v>
      </c>
      <c r="H424" s="495" t="s">
        <v>3973</v>
      </c>
      <c r="I424" s="476" t="s">
        <v>533</v>
      </c>
      <c r="J424" s="478" t="s">
        <v>921</v>
      </c>
      <c r="K424" s="737" t="s">
        <v>6834</v>
      </c>
      <c r="L424" s="738"/>
      <c r="M424" s="479">
        <v>42093</v>
      </c>
      <c r="N424" s="600" t="str">
        <f t="shared" ref="N424:N427" si="11">SUM(Q424:S424)&amp;CHAR(10)&amp;CHAR(10)&amp;"1号"&amp;Q424&amp;CHAR(10)&amp;"2号"&amp;R424&amp;CHAR(10)&amp;"3号"&amp;S424</f>
        <v>95
1号15
2号40
3号40</v>
      </c>
      <c r="O424" s="435"/>
      <c r="P424" s="577"/>
      <c r="Q424" s="552">
        <v>15</v>
      </c>
      <c r="R424" s="556">
        <v>40</v>
      </c>
      <c r="S424" s="556">
        <v>40</v>
      </c>
      <c r="T424" s="558">
        <v>95</v>
      </c>
      <c r="U424" s="551"/>
      <c r="AC424" s="769"/>
      <c r="AD424" s="769"/>
    </row>
    <row r="425" spans="1:30" ht="71.25" x14ac:dyDescent="0.15">
      <c r="A425" s="212" t="s">
        <v>4915</v>
      </c>
      <c r="C425" s="493" t="s">
        <v>3263</v>
      </c>
      <c r="D425" s="490" t="s">
        <v>5285</v>
      </c>
      <c r="E425" s="490" t="s">
        <v>5272</v>
      </c>
      <c r="F425" s="233" t="s">
        <v>6019</v>
      </c>
      <c r="G425" s="477" t="s">
        <v>6155</v>
      </c>
      <c r="H425" s="495" t="s">
        <v>6835</v>
      </c>
      <c r="I425" s="476" t="s">
        <v>1056</v>
      </c>
      <c r="J425" s="478" t="s">
        <v>921</v>
      </c>
      <c r="K425" s="737" t="s">
        <v>6834</v>
      </c>
      <c r="L425" s="738"/>
      <c r="M425" s="479">
        <v>42093</v>
      </c>
      <c r="N425" s="600" t="str">
        <f t="shared" si="11"/>
        <v>60
1号15
2号21
3号24</v>
      </c>
      <c r="O425" s="436"/>
      <c r="P425" s="578"/>
      <c r="Q425" s="552">
        <v>15</v>
      </c>
      <c r="R425" s="556">
        <v>21</v>
      </c>
      <c r="S425" s="556">
        <v>24</v>
      </c>
      <c r="T425" s="559">
        <v>60</v>
      </c>
      <c r="U425" s="551"/>
      <c r="AC425" s="769"/>
      <c r="AD425" s="769"/>
    </row>
    <row r="426" spans="1:30" ht="71.25" x14ac:dyDescent="0.15">
      <c r="A426" s="212" t="s">
        <v>4915</v>
      </c>
      <c r="C426" s="493" t="s">
        <v>3263</v>
      </c>
      <c r="D426" s="490" t="s">
        <v>5285</v>
      </c>
      <c r="E426" s="490" t="s">
        <v>5272</v>
      </c>
      <c r="F426" s="233" t="s">
        <v>3304</v>
      </c>
      <c r="G426" s="477" t="s">
        <v>7706</v>
      </c>
      <c r="H426" s="495" t="s">
        <v>3979</v>
      </c>
      <c r="I426" s="476" t="s">
        <v>548</v>
      </c>
      <c r="J426" s="478" t="s">
        <v>921</v>
      </c>
      <c r="K426" s="737" t="s">
        <v>8052</v>
      </c>
      <c r="L426" s="738"/>
      <c r="M426" s="479">
        <v>42093</v>
      </c>
      <c r="N426" s="600" t="str">
        <f t="shared" si="11"/>
        <v>125
1号35
2号50
3号40</v>
      </c>
      <c r="O426" s="467"/>
      <c r="P426" s="468"/>
      <c r="Q426" s="552">
        <v>35</v>
      </c>
      <c r="R426" s="556">
        <v>50</v>
      </c>
      <c r="S426" s="556">
        <v>40</v>
      </c>
      <c r="T426" s="560">
        <v>125</v>
      </c>
      <c r="U426" s="551"/>
      <c r="AC426" s="769"/>
      <c r="AD426" s="769"/>
    </row>
    <row r="427" spans="1:30" ht="71.25" x14ac:dyDescent="0.15">
      <c r="A427" s="212" t="s">
        <v>4915</v>
      </c>
      <c r="C427" s="493" t="s">
        <v>3263</v>
      </c>
      <c r="D427" s="490" t="s">
        <v>5285</v>
      </c>
      <c r="E427" s="490" t="s">
        <v>5272</v>
      </c>
      <c r="F427" s="233" t="s">
        <v>3306</v>
      </c>
      <c r="G427" s="477" t="s">
        <v>7854</v>
      </c>
      <c r="H427" s="495" t="s">
        <v>7855</v>
      </c>
      <c r="I427" s="476" t="s">
        <v>7856</v>
      </c>
      <c r="J427" s="478" t="s">
        <v>921</v>
      </c>
      <c r="K427" s="737" t="s">
        <v>8052</v>
      </c>
      <c r="L427" s="738"/>
      <c r="M427" s="479">
        <v>42093</v>
      </c>
      <c r="N427" s="600" t="str">
        <f t="shared" si="11"/>
        <v>65
1号15
2号27
3号23</v>
      </c>
      <c r="O427" s="467"/>
      <c r="P427" s="468"/>
      <c r="Q427" s="552">
        <v>15</v>
      </c>
      <c r="R427" s="556">
        <v>27</v>
      </c>
      <c r="S427" s="556">
        <v>23</v>
      </c>
      <c r="T427" s="560">
        <v>65</v>
      </c>
      <c r="U427" s="551"/>
      <c r="AC427" s="769"/>
      <c r="AD427" s="769"/>
    </row>
    <row r="428" spans="1:30" ht="71.25" x14ac:dyDescent="0.15">
      <c r="A428" s="212" t="s">
        <v>4915</v>
      </c>
      <c r="C428" s="493" t="s">
        <v>3263</v>
      </c>
      <c r="D428" s="490" t="s">
        <v>5285</v>
      </c>
      <c r="E428" s="490" t="s">
        <v>5272</v>
      </c>
      <c r="F428" s="233" t="s">
        <v>3305</v>
      </c>
      <c r="G428" s="477" t="s">
        <v>3698</v>
      </c>
      <c r="H428" s="495" t="s">
        <v>3974</v>
      </c>
      <c r="I428" s="476" t="s">
        <v>541</v>
      </c>
      <c r="J428" s="478" t="s">
        <v>921</v>
      </c>
      <c r="K428" s="737" t="s">
        <v>540</v>
      </c>
      <c r="L428" s="738"/>
      <c r="M428" s="479">
        <v>42093</v>
      </c>
      <c r="N428" s="470" t="str">
        <f t="shared" ref="N428:N493" si="12">SUM(Q428:S428)&amp;CHAR(10)&amp;CHAR(10)&amp;"1号"&amp;Q428&amp;CHAR(10)&amp;"2号"&amp;R428&amp;CHAR(10)&amp;"3号"&amp;S428</f>
        <v>55
1号15
2号21
3号19</v>
      </c>
      <c r="O428" s="498"/>
      <c r="P428" s="499"/>
      <c r="Q428" s="502">
        <v>15</v>
      </c>
      <c r="R428" s="501">
        <v>21</v>
      </c>
      <c r="S428" s="501">
        <v>19</v>
      </c>
      <c r="T428" s="501">
        <f t="shared" si="9"/>
        <v>55</v>
      </c>
      <c r="U428" s="551"/>
      <c r="AC428" s="769"/>
      <c r="AD428" s="769"/>
    </row>
    <row r="429" spans="1:30" ht="71.25" x14ac:dyDescent="0.15">
      <c r="A429" s="212" t="s">
        <v>4915</v>
      </c>
      <c r="C429" s="493" t="s">
        <v>3263</v>
      </c>
      <c r="D429" s="490" t="s">
        <v>5285</v>
      </c>
      <c r="E429" s="490" t="s">
        <v>5272</v>
      </c>
      <c r="F429" s="233" t="s">
        <v>5838</v>
      </c>
      <c r="G429" s="477" t="s">
        <v>6836</v>
      </c>
      <c r="H429" s="495" t="s">
        <v>6837</v>
      </c>
      <c r="I429" s="476" t="s">
        <v>1053</v>
      </c>
      <c r="J429" s="478" t="s">
        <v>921</v>
      </c>
      <c r="K429" s="737" t="s">
        <v>538</v>
      </c>
      <c r="L429" s="738"/>
      <c r="M429" s="479">
        <v>42093</v>
      </c>
      <c r="N429" s="600" t="str">
        <f t="shared" ref="N429:N434" si="13">SUM(Q429:S429)&amp;CHAR(10)&amp;CHAR(10)&amp;"1号"&amp;Q429&amp;CHAR(10)&amp;"2号"&amp;R429&amp;CHAR(10)&amp;"3号"&amp;S429</f>
        <v>65
1号15
2号25
3号25</v>
      </c>
      <c r="O429" s="467"/>
      <c r="P429" s="468"/>
      <c r="Q429" s="552">
        <v>15</v>
      </c>
      <c r="R429" s="556">
        <v>25</v>
      </c>
      <c r="S429" s="556">
        <v>25</v>
      </c>
      <c r="T429" s="560">
        <v>65</v>
      </c>
      <c r="U429" s="551"/>
      <c r="AC429" s="769"/>
      <c r="AD429" s="769"/>
    </row>
    <row r="430" spans="1:30" ht="71.25" x14ac:dyDescent="0.15">
      <c r="A430" s="212" t="s">
        <v>4915</v>
      </c>
      <c r="C430" s="493" t="s">
        <v>3263</v>
      </c>
      <c r="D430" s="490" t="s">
        <v>5285</v>
      </c>
      <c r="E430" s="490" t="s">
        <v>5272</v>
      </c>
      <c r="F430" s="233" t="s">
        <v>5839</v>
      </c>
      <c r="G430" s="477" t="s">
        <v>3697</v>
      </c>
      <c r="H430" s="495" t="s">
        <v>6838</v>
      </c>
      <c r="I430" s="476" t="s">
        <v>1055</v>
      </c>
      <c r="J430" s="478" t="s">
        <v>921</v>
      </c>
      <c r="K430" s="737" t="s">
        <v>538</v>
      </c>
      <c r="L430" s="738"/>
      <c r="M430" s="479">
        <v>42093</v>
      </c>
      <c r="N430" s="600" t="str">
        <f t="shared" si="13"/>
        <v>65
1号15
2号25
3号25</v>
      </c>
      <c r="O430" s="467"/>
      <c r="P430" s="468"/>
      <c r="Q430" s="552">
        <v>15</v>
      </c>
      <c r="R430" s="556">
        <v>25</v>
      </c>
      <c r="S430" s="556">
        <v>25</v>
      </c>
      <c r="T430" s="560">
        <v>65</v>
      </c>
      <c r="U430" s="551"/>
      <c r="AC430" s="769"/>
      <c r="AD430" s="769"/>
    </row>
    <row r="431" spans="1:30" ht="71.25" x14ac:dyDescent="0.15">
      <c r="A431" s="212" t="s">
        <v>4915</v>
      </c>
      <c r="C431" s="224" t="s">
        <v>5774</v>
      </c>
      <c r="D431" s="490" t="s">
        <v>5285</v>
      </c>
      <c r="E431" s="490" t="s">
        <v>5272</v>
      </c>
      <c r="F431" s="458" t="s">
        <v>5793</v>
      </c>
      <c r="G431" s="458" t="s">
        <v>6839</v>
      </c>
      <c r="H431" s="476" t="s">
        <v>2911</v>
      </c>
      <c r="I431" s="454" t="s">
        <v>551</v>
      </c>
      <c r="J431" s="491" t="s">
        <v>7</v>
      </c>
      <c r="K431" s="737" t="s">
        <v>549</v>
      </c>
      <c r="L431" s="738"/>
      <c r="M431" s="231">
        <v>42458</v>
      </c>
      <c r="N431" s="600" t="str">
        <f t="shared" si="13"/>
        <v>48
1号7
2号21
3号20</v>
      </c>
      <c r="O431" s="463"/>
      <c r="P431" s="464"/>
      <c r="Q431" s="552">
        <v>7</v>
      </c>
      <c r="R431" s="556">
        <v>21</v>
      </c>
      <c r="S431" s="556">
        <v>20</v>
      </c>
      <c r="T431" s="560">
        <v>48</v>
      </c>
      <c r="U431" s="551"/>
      <c r="AC431" s="769"/>
      <c r="AD431" s="769"/>
    </row>
    <row r="432" spans="1:30" ht="71.25" x14ac:dyDescent="0.15">
      <c r="A432" s="212" t="s">
        <v>4915</v>
      </c>
      <c r="C432" s="493" t="s">
        <v>6331</v>
      </c>
      <c r="D432" s="490" t="s">
        <v>5285</v>
      </c>
      <c r="E432" s="490" t="s">
        <v>5272</v>
      </c>
      <c r="F432" s="233" t="s">
        <v>3360</v>
      </c>
      <c r="G432" s="458" t="s">
        <v>2238</v>
      </c>
      <c r="H432" s="495" t="s">
        <v>3977</v>
      </c>
      <c r="I432" s="476" t="s">
        <v>548</v>
      </c>
      <c r="J432" s="478" t="s">
        <v>7</v>
      </c>
      <c r="K432" s="737" t="s">
        <v>546</v>
      </c>
      <c r="L432" s="738"/>
      <c r="M432" s="479">
        <v>43187</v>
      </c>
      <c r="N432" s="600" t="str">
        <f t="shared" si="13"/>
        <v>80
1号15
2号30
3号35</v>
      </c>
      <c r="O432" s="467"/>
      <c r="P432" s="468"/>
      <c r="Q432" s="552">
        <v>15</v>
      </c>
      <c r="R432" s="556">
        <v>30</v>
      </c>
      <c r="S432" s="556">
        <v>35</v>
      </c>
      <c r="T432" s="560">
        <v>80</v>
      </c>
      <c r="U432" s="551"/>
      <c r="AC432" s="769"/>
      <c r="AD432" s="769"/>
    </row>
    <row r="433" spans="1:30" ht="71.25" x14ac:dyDescent="0.15">
      <c r="A433" s="212" t="s">
        <v>4915</v>
      </c>
      <c r="C433" s="224" t="s">
        <v>3263</v>
      </c>
      <c r="D433" s="490" t="s">
        <v>5285</v>
      </c>
      <c r="E433" s="490" t="s">
        <v>5272</v>
      </c>
      <c r="F433" s="458" t="s">
        <v>6588</v>
      </c>
      <c r="G433" s="458" t="s">
        <v>2618</v>
      </c>
      <c r="H433" s="476" t="s">
        <v>2908</v>
      </c>
      <c r="I433" s="454" t="s">
        <v>525</v>
      </c>
      <c r="J433" s="491" t="s">
        <v>7</v>
      </c>
      <c r="K433" s="737" t="s">
        <v>534</v>
      </c>
      <c r="L433" s="738"/>
      <c r="M433" s="231">
        <v>43551</v>
      </c>
      <c r="N433" s="600" t="str">
        <f t="shared" si="13"/>
        <v>50
1号10
2号26
3号14</v>
      </c>
      <c r="O433" s="463"/>
      <c r="P433" s="464"/>
      <c r="Q433" s="553">
        <v>10</v>
      </c>
      <c r="R433" s="560">
        <v>26</v>
      </c>
      <c r="S433" s="560">
        <v>14</v>
      </c>
      <c r="T433" s="560">
        <v>50</v>
      </c>
      <c r="U433" s="551"/>
      <c r="AC433" s="769"/>
      <c r="AD433" s="769"/>
    </row>
    <row r="434" spans="1:30" ht="71.25" x14ac:dyDescent="0.15">
      <c r="A434" s="212" t="s">
        <v>4915</v>
      </c>
      <c r="C434" s="224" t="s">
        <v>3263</v>
      </c>
      <c r="D434" s="490" t="s">
        <v>5285</v>
      </c>
      <c r="E434" s="490" t="s">
        <v>5272</v>
      </c>
      <c r="F434" s="458" t="s">
        <v>6589</v>
      </c>
      <c r="G434" s="458" t="s">
        <v>2620</v>
      </c>
      <c r="H434" s="476" t="s">
        <v>2910</v>
      </c>
      <c r="I434" s="454" t="s">
        <v>1054</v>
      </c>
      <c r="J434" s="491" t="s">
        <v>7</v>
      </c>
      <c r="K434" s="737" t="s">
        <v>534</v>
      </c>
      <c r="L434" s="738"/>
      <c r="M434" s="231">
        <v>43551</v>
      </c>
      <c r="N434" s="600" t="str">
        <f t="shared" si="13"/>
        <v>155
1号15
2号70
3号70</v>
      </c>
      <c r="O434" s="463"/>
      <c r="P434" s="464"/>
      <c r="Q434" s="553">
        <v>15</v>
      </c>
      <c r="R434" s="560">
        <v>70</v>
      </c>
      <c r="S434" s="560">
        <v>70</v>
      </c>
      <c r="T434" s="560">
        <v>155</v>
      </c>
      <c r="U434" s="551"/>
      <c r="AC434" s="769"/>
      <c r="AD434" s="769"/>
    </row>
    <row r="435" spans="1:30" ht="71.25" x14ac:dyDescent="0.15">
      <c r="A435" s="212" t="s">
        <v>4915</v>
      </c>
      <c r="C435" s="493" t="s">
        <v>3263</v>
      </c>
      <c r="D435" s="490" t="s">
        <v>5300</v>
      </c>
      <c r="E435" s="490" t="s">
        <v>5286</v>
      </c>
      <c r="F435" s="233" t="s">
        <v>5840</v>
      </c>
      <c r="G435" s="477" t="s">
        <v>2175</v>
      </c>
      <c r="H435" s="495" t="s">
        <v>3993</v>
      </c>
      <c r="I435" s="476" t="s">
        <v>599</v>
      </c>
      <c r="J435" s="478" t="s">
        <v>921</v>
      </c>
      <c r="K435" s="737" t="s">
        <v>597</v>
      </c>
      <c r="L435" s="738"/>
      <c r="M435" s="479">
        <v>42093</v>
      </c>
      <c r="N435" s="470" t="str">
        <f t="shared" si="12"/>
        <v>70
1号10
2号35
3号25</v>
      </c>
      <c r="O435" s="498"/>
      <c r="P435" s="499"/>
      <c r="Q435" s="502">
        <v>10</v>
      </c>
      <c r="R435" s="501">
        <v>35</v>
      </c>
      <c r="S435" s="501">
        <v>25</v>
      </c>
      <c r="T435" s="501">
        <f t="shared" ref="T435:T493" si="14">SUBTOTAL(9,Q435:S435)</f>
        <v>70</v>
      </c>
      <c r="U435" s="551"/>
      <c r="AC435" s="769"/>
      <c r="AD435" s="769"/>
    </row>
    <row r="436" spans="1:30" ht="71.25" x14ac:dyDescent="0.15">
      <c r="A436" s="212" t="s">
        <v>4915</v>
      </c>
      <c r="C436" s="493" t="s">
        <v>3263</v>
      </c>
      <c r="D436" s="490" t="s">
        <v>5300</v>
      </c>
      <c r="E436" s="490" t="s">
        <v>5286</v>
      </c>
      <c r="F436" s="233" t="s">
        <v>2176</v>
      </c>
      <c r="G436" s="477" t="s">
        <v>2177</v>
      </c>
      <c r="H436" s="495" t="s">
        <v>6840</v>
      </c>
      <c r="I436" s="476" t="s">
        <v>6673</v>
      </c>
      <c r="J436" s="478" t="s">
        <v>2142</v>
      </c>
      <c r="K436" s="737" t="s">
        <v>8053</v>
      </c>
      <c r="L436" s="738"/>
      <c r="M436" s="479">
        <v>42093</v>
      </c>
      <c r="N436" s="470" t="str">
        <f t="shared" si="12"/>
        <v>160
1号120
2号10
3号30</v>
      </c>
      <c r="O436" s="498"/>
      <c r="P436" s="499"/>
      <c r="Q436" s="502">
        <v>120</v>
      </c>
      <c r="R436" s="501">
        <v>10</v>
      </c>
      <c r="S436" s="501">
        <v>30</v>
      </c>
      <c r="T436" s="501">
        <f t="shared" si="14"/>
        <v>160</v>
      </c>
      <c r="U436" s="551"/>
      <c r="AC436" s="769"/>
      <c r="AD436" s="769"/>
    </row>
    <row r="437" spans="1:30" ht="71.25" x14ac:dyDescent="0.15">
      <c r="A437" s="212" t="s">
        <v>4915</v>
      </c>
      <c r="C437" s="224" t="s">
        <v>5774</v>
      </c>
      <c r="D437" s="490" t="s">
        <v>5300</v>
      </c>
      <c r="E437" s="490" t="s">
        <v>5286</v>
      </c>
      <c r="F437" s="458" t="s">
        <v>5795</v>
      </c>
      <c r="G437" s="458" t="s">
        <v>6841</v>
      </c>
      <c r="H437" s="476" t="s">
        <v>2925</v>
      </c>
      <c r="I437" s="454" t="s">
        <v>575</v>
      </c>
      <c r="J437" s="491" t="s">
        <v>7</v>
      </c>
      <c r="K437" s="737" t="s">
        <v>573</v>
      </c>
      <c r="L437" s="738"/>
      <c r="M437" s="231">
        <v>42458</v>
      </c>
      <c r="N437" s="470" t="str">
        <f t="shared" si="12"/>
        <v>100
1号15
2号39
3号46</v>
      </c>
      <c r="O437" s="471"/>
      <c r="P437" s="469"/>
      <c r="Q437" s="475">
        <v>15</v>
      </c>
      <c r="R437" s="473">
        <v>39</v>
      </c>
      <c r="S437" s="473">
        <v>46</v>
      </c>
      <c r="T437" s="501">
        <f t="shared" si="14"/>
        <v>100</v>
      </c>
      <c r="U437" s="551"/>
      <c r="AC437" s="769"/>
      <c r="AD437" s="769"/>
    </row>
    <row r="438" spans="1:30" ht="71.25" x14ac:dyDescent="0.15">
      <c r="A438" s="212" t="s">
        <v>4915</v>
      </c>
      <c r="C438" s="224" t="s">
        <v>5774</v>
      </c>
      <c r="D438" s="490" t="s">
        <v>5300</v>
      </c>
      <c r="E438" s="490" t="s">
        <v>5286</v>
      </c>
      <c r="F438" s="458" t="s">
        <v>5796</v>
      </c>
      <c r="G438" s="458" t="s">
        <v>2631</v>
      </c>
      <c r="H438" s="476" t="s">
        <v>2926</v>
      </c>
      <c r="I438" s="454" t="s">
        <v>577</v>
      </c>
      <c r="J438" s="491" t="s">
        <v>7</v>
      </c>
      <c r="K438" s="737" t="s">
        <v>576</v>
      </c>
      <c r="L438" s="738"/>
      <c r="M438" s="231">
        <v>42458</v>
      </c>
      <c r="N438" s="470" t="str">
        <f t="shared" si="12"/>
        <v>70
1号5
2号35
3号30</v>
      </c>
      <c r="O438" s="471"/>
      <c r="P438" s="469"/>
      <c r="Q438" s="475">
        <v>5</v>
      </c>
      <c r="R438" s="473">
        <v>35</v>
      </c>
      <c r="S438" s="473">
        <v>30</v>
      </c>
      <c r="T438" s="501">
        <f t="shared" si="14"/>
        <v>70</v>
      </c>
      <c r="U438" s="551"/>
      <c r="AC438" s="769"/>
      <c r="AD438" s="769"/>
    </row>
    <row r="439" spans="1:30" ht="71.25" x14ac:dyDescent="0.15">
      <c r="A439" s="212" t="s">
        <v>4915</v>
      </c>
      <c r="C439" s="224" t="s">
        <v>5774</v>
      </c>
      <c r="D439" s="490" t="s">
        <v>5300</v>
      </c>
      <c r="E439" s="490" t="s">
        <v>5286</v>
      </c>
      <c r="F439" s="458" t="s">
        <v>5797</v>
      </c>
      <c r="G439" s="458" t="s">
        <v>2635</v>
      </c>
      <c r="H439" s="476" t="s">
        <v>2930</v>
      </c>
      <c r="I439" s="454" t="s">
        <v>6842</v>
      </c>
      <c r="J439" s="491" t="s">
        <v>27</v>
      </c>
      <c r="K439" s="737" t="s">
        <v>409</v>
      </c>
      <c r="L439" s="738"/>
      <c r="M439" s="231">
        <v>42458</v>
      </c>
      <c r="N439" s="470" t="str">
        <f t="shared" si="12"/>
        <v>100
1号3
2号51
3号46</v>
      </c>
      <c r="O439" s="471"/>
      <c r="P439" s="469"/>
      <c r="Q439" s="475">
        <v>3</v>
      </c>
      <c r="R439" s="474">
        <v>51</v>
      </c>
      <c r="S439" s="473">
        <v>46</v>
      </c>
      <c r="T439" s="501">
        <f t="shared" si="14"/>
        <v>100</v>
      </c>
      <c r="U439" s="551"/>
      <c r="AC439" s="769"/>
      <c r="AD439" s="769"/>
    </row>
    <row r="440" spans="1:30" ht="71.25" x14ac:dyDescent="0.15">
      <c r="A440" s="212" t="s">
        <v>4915</v>
      </c>
      <c r="C440" s="224" t="s">
        <v>6045</v>
      </c>
      <c r="D440" s="490" t="s">
        <v>5300</v>
      </c>
      <c r="E440" s="490" t="s">
        <v>5286</v>
      </c>
      <c r="F440" s="458" t="s">
        <v>1057</v>
      </c>
      <c r="G440" s="458" t="s">
        <v>2469</v>
      </c>
      <c r="H440" s="476" t="s">
        <v>2912</v>
      </c>
      <c r="I440" s="454" t="s">
        <v>1058</v>
      </c>
      <c r="J440" s="491" t="s">
        <v>7</v>
      </c>
      <c r="K440" s="737" t="s">
        <v>578</v>
      </c>
      <c r="L440" s="738"/>
      <c r="M440" s="231">
        <v>43187</v>
      </c>
      <c r="N440" s="470" t="str">
        <f t="shared" ref="N440" si="15">SUM(Q440:S440)&amp;CHAR(10)&amp;CHAR(10)&amp;"1号"&amp;Q440&amp;CHAR(10)&amp;"2号"&amp;R440&amp;CHAR(10)&amp;"3号"&amp;S440</f>
        <v>95
1号15
2号40
3号40</v>
      </c>
      <c r="O440" s="471"/>
      <c r="P440" s="472"/>
      <c r="Q440" s="475">
        <v>15</v>
      </c>
      <c r="R440" s="474">
        <v>40</v>
      </c>
      <c r="S440" s="473">
        <v>40</v>
      </c>
      <c r="T440" s="501">
        <f t="shared" si="14"/>
        <v>95</v>
      </c>
      <c r="U440" s="551"/>
      <c r="AC440" s="769"/>
      <c r="AD440" s="769"/>
    </row>
    <row r="441" spans="1:30" ht="71.25" x14ac:dyDescent="0.15">
      <c r="A441" s="212" t="s">
        <v>4915</v>
      </c>
      <c r="C441" s="224" t="s">
        <v>6045</v>
      </c>
      <c r="D441" s="490" t="s">
        <v>5300</v>
      </c>
      <c r="E441" s="490" t="s">
        <v>5286</v>
      </c>
      <c r="F441" s="458" t="s">
        <v>1068</v>
      </c>
      <c r="G441" s="458" t="s">
        <v>2632</v>
      </c>
      <c r="H441" s="476" t="s">
        <v>2927</v>
      </c>
      <c r="I441" s="454" t="s">
        <v>579</v>
      </c>
      <c r="J441" s="491" t="s">
        <v>7</v>
      </c>
      <c r="K441" s="737" t="s">
        <v>578</v>
      </c>
      <c r="L441" s="738"/>
      <c r="M441" s="231">
        <v>43187</v>
      </c>
      <c r="N441" s="470" t="str">
        <f t="shared" si="12"/>
        <v>105
1号15
2号45
3号45</v>
      </c>
      <c r="O441" s="471"/>
      <c r="P441" s="469"/>
      <c r="Q441" s="475">
        <v>15</v>
      </c>
      <c r="R441" s="473">
        <v>45</v>
      </c>
      <c r="S441" s="473">
        <v>45</v>
      </c>
      <c r="T441" s="501">
        <f t="shared" si="14"/>
        <v>105</v>
      </c>
      <c r="U441" s="551"/>
      <c r="AC441" s="769"/>
      <c r="AD441" s="769"/>
    </row>
    <row r="442" spans="1:30" ht="71.25" x14ac:dyDescent="0.15">
      <c r="A442" s="212" t="s">
        <v>4915</v>
      </c>
      <c r="C442" s="224" t="s">
        <v>3263</v>
      </c>
      <c r="D442" s="490" t="s">
        <v>5300</v>
      </c>
      <c r="E442" s="490" t="s">
        <v>5286</v>
      </c>
      <c r="F442" s="458" t="s">
        <v>6590</v>
      </c>
      <c r="G442" s="458" t="s">
        <v>5802</v>
      </c>
      <c r="H442" s="476" t="s">
        <v>3997</v>
      </c>
      <c r="I442" s="454" t="s">
        <v>6843</v>
      </c>
      <c r="J442" s="491" t="s">
        <v>7</v>
      </c>
      <c r="K442" s="737" t="s">
        <v>8054</v>
      </c>
      <c r="L442" s="738"/>
      <c r="M442" s="231">
        <v>43551</v>
      </c>
      <c r="N442" s="470" t="str">
        <f t="shared" ref="N442" si="16">SUM(Q442:S442)&amp;CHAR(10)&amp;CHAR(10)&amp;"1号"&amp;Q442&amp;CHAR(10)&amp;"2号"&amp;R442&amp;CHAR(10)&amp;"3号"&amp;S442</f>
        <v>70
1号10
2号23
3号37</v>
      </c>
      <c r="O442" s="471"/>
      <c r="P442" s="469"/>
      <c r="Q442" s="547">
        <v>10</v>
      </c>
      <c r="R442" s="474">
        <v>23</v>
      </c>
      <c r="S442" s="473">
        <v>37</v>
      </c>
      <c r="T442" s="501">
        <f t="shared" si="14"/>
        <v>70</v>
      </c>
      <c r="U442" s="551"/>
      <c r="AC442" s="769"/>
      <c r="AD442" s="769"/>
    </row>
    <row r="443" spans="1:30" ht="71.25" x14ac:dyDescent="0.15">
      <c r="A443" s="212" t="s">
        <v>4915</v>
      </c>
      <c r="C443" s="493" t="s">
        <v>3263</v>
      </c>
      <c r="D443" s="490" t="s">
        <v>5300</v>
      </c>
      <c r="E443" s="490" t="s">
        <v>5287</v>
      </c>
      <c r="F443" s="233" t="s">
        <v>3307</v>
      </c>
      <c r="G443" s="477" t="s">
        <v>2178</v>
      </c>
      <c r="H443" s="495" t="s">
        <v>4002</v>
      </c>
      <c r="I443" s="476" t="s">
        <v>1197</v>
      </c>
      <c r="J443" s="478" t="s">
        <v>921</v>
      </c>
      <c r="K443" s="737" t="s">
        <v>617</v>
      </c>
      <c r="L443" s="738"/>
      <c r="M443" s="479">
        <v>42093</v>
      </c>
      <c r="N443" s="470" t="str">
        <f t="shared" si="12"/>
        <v>72
1号2
2号36
3号34</v>
      </c>
      <c r="O443" s="498"/>
      <c r="P443" s="499"/>
      <c r="Q443" s="502">
        <v>2</v>
      </c>
      <c r="R443" s="501">
        <v>36</v>
      </c>
      <c r="S443" s="501">
        <v>34</v>
      </c>
      <c r="T443" s="501">
        <f t="shared" si="14"/>
        <v>72</v>
      </c>
      <c r="U443" s="551"/>
      <c r="AC443" s="769"/>
      <c r="AD443" s="769"/>
    </row>
    <row r="444" spans="1:30" ht="71.25" x14ac:dyDescent="0.15">
      <c r="A444" s="212" t="s">
        <v>4915</v>
      </c>
      <c r="C444" s="493" t="s">
        <v>3263</v>
      </c>
      <c r="D444" s="490" t="s">
        <v>5300</v>
      </c>
      <c r="E444" s="490" t="s">
        <v>5287</v>
      </c>
      <c r="F444" s="233" t="s">
        <v>5841</v>
      </c>
      <c r="G444" s="477" t="s">
        <v>2179</v>
      </c>
      <c r="H444" s="495" t="s">
        <v>4001</v>
      </c>
      <c r="I444" s="476" t="s">
        <v>615</v>
      </c>
      <c r="J444" s="478" t="s">
        <v>921</v>
      </c>
      <c r="K444" s="737" t="s">
        <v>231</v>
      </c>
      <c r="L444" s="738"/>
      <c r="M444" s="479">
        <v>42093</v>
      </c>
      <c r="N444" s="470" t="str">
        <f t="shared" si="12"/>
        <v>135
1号15
2号57
3号63</v>
      </c>
      <c r="O444" s="498"/>
      <c r="P444" s="499"/>
      <c r="Q444" s="502">
        <v>15</v>
      </c>
      <c r="R444" s="501">
        <v>57</v>
      </c>
      <c r="S444" s="501">
        <v>63</v>
      </c>
      <c r="T444" s="501">
        <f t="shared" si="14"/>
        <v>135</v>
      </c>
      <c r="U444" s="551"/>
      <c r="AC444" s="769"/>
      <c r="AD444" s="769"/>
    </row>
    <row r="445" spans="1:30" ht="71.25" x14ac:dyDescent="0.15">
      <c r="A445" s="212" t="s">
        <v>4915</v>
      </c>
      <c r="C445" s="493" t="s">
        <v>3263</v>
      </c>
      <c r="D445" s="490" t="s">
        <v>5300</v>
      </c>
      <c r="E445" s="490" t="s">
        <v>5287</v>
      </c>
      <c r="F445" s="233" t="s">
        <v>5842</v>
      </c>
      <c r="G445" s="477" t="s">
        <v>2180</v>
      </c>
      <c r="H445" s="495" t="s">
        <v>6844</v>
      </c>
      <c r="I445" s="476" t="s">
        <v>101</v>
      </c>
      <c r="J445" s="478" t="s">
        <v>921</v>
      </c>
      <c r="K445" s="737" t="s">
        <v>231</v>
      </c>
      <c r="L445" s="738"/>
      <c r="M445" s="479">
        <v>42093</v>
      </c>
      <c r="N445" s="470" t="str">
        <f t="shared" si="12"/>
        <v>63
1号3
2号30
3号30</v>
      </c>
      <c r="O445" s="498"/>
      <c r="P445" s="499"/>
      <c r="Q445" s="502">
        <v>3</v>
      </c>
      <c r="R445" s="501">
        <v>30</v>
      </c>
      <c r="S445" s="501">
        <v>30</v>
      </c>
      <c r="T445" s="501">
        <f t="shared" si="14"/>
        <v>63</v>
      </c>
      <c r="U445" s="551"/>
      <c r="AC445" s="769"/>
      <c r="AD445" s="769"/>
    </row>
    <row r="446" spans="1:30" ht="71.25" x14ac:dyDescent="0.15">
      <c r="A446" s="212" t="s">
        <v>4915</v>
      </c>
      <c r="C446" s="493" t="s">
        <v>3263</v>
      </c>
      <c r="D446" s="490" t="s">
        <v>5300</v>
      </c>
      <c r="E446" s="490" t="s">
        <v>5287</v>
      </c>
      <c r="F446" s="233" t="s">
        <v>5843</v>
      </c>
      <c r="G446" s="477" t="s">
        <v>6022</v>
      </c>
      <c r="H446" s="495" t="s">
        <v>6845</v>
      </c>
      <c r="I446" s="476" t="s">
        <v>615</v>
      </c>
      <c r="J446" s="478" t="s">
        <v>921</v>
      </c>
      <c r="K446" s="737" t="s">
        <v>231</v>
      </c>
      <c r="L446" s="738"/>
      <c r="M446" s="479">
        <v>42093</v>
      </c>
      <c r="N446" s="470" t="str">
        <f t="shared" si="12"/>
        <v>92
1号12
2号40
3号40</v>
      </c>
      <c r="O446" s="498"/>
      <c r="P446" s="499"/>
      <c r="Q446" s="502">
        <v>12</v>
      </c>
      <c r="R446" s="501">
        <v>40</v>
      </c>
      <c r="S446" s="501">
        <v>40</v>
      </c>
      <c r="T446" s="501">
        <f t="shared" si="14"/>
        <v>92</v>
      </c>
      <c r="U446" s="551"/>
      <c r="AC446" s="769"/>
      <c r="AD446" s="769"/>
    </row>
    <row r="447" spans="1:30" ht="71.25" x14ac:dyDescent="0.15">
      <c r="A447" s="212" t="s">
        <v>4915</v>
      </c>
      <c r="C447" s="493" t="s">
        <v>3263</v>
      </c>
      <c r="D447" s="490" t="s">
        <v>5300</v>
      </c>
      <c r="E447" s="490" t="s">
        <v>5287</v>
      </c>
      <c r="F447" s="233" t="s">
        <v>3308</v>
      </c>
      <c r="G447" s="477" t="s">
        <v>1770</v>
      </c>
      <c r="H447" s="495" t="s">
        <v>6846</v>
      </c>
      <c r="I447" s="476" t="s">
        <v>1076</v>
      </c>
      <c r="J447" s="478" t="s">
        <v>987</v>
      </c>
      <c r="K447" s="737" t="s">
        <v>8055</v>
      </c>
      <c r="L447" s="738"/>
      <c r="M447" s="479">
        <v>42093</v>
      </c>
      <c r="N447" s="470" t="str">
        <f t="shared" si="12"/>
        <v>250
1号110
2号80
3号60</v>
      </c>
      <c r="O447" s="498"/>
      <c r="P447" s="499"/>
      <c r="Q447" s="502">
        <v>110</v>
      </c>
      <c r="R447" s="501">
        <v>80</v>
      </c>
      <c r="S447" s="501">
        <v>60</v>
      </c>
      <c r="T447" s="501">
        <f t="shared" si="14"/>
        <v>250</v>
      </c>
      <c r="U447" s="551"/>
      <c r="AC447" s="769"/>
      <c r="AD447" s="769"/>
    </row>
    <row r="448" spans="1:30" ht="71.25" x14ac:dyDescent="0.15">
      <c r="A448" s="212" t="s">
        <v>4915</v>
      </c>
      <c r="C448" s="224" t="s">
        <v>5774</v>
      </c>
      <c r="D448" s="490" t="s">
        <v>5300</v>
      </c>
      <c r="E448" s="490" t="s">
        <v>5287</v>
      </c>
      <c r="F448" s="458" t="s">
        <v>5803</v>
      </c>
      <c r="G448" s="458" t="s">
        <v>2641</v>
      </c>
      <c r="H448" s="476" t="s">
        <v>2936</v>
      </c>
      <c r="I448" s="454" t="s">
        <v>610</v>
      </c>
      <c r="J448" s="491" t="s">
        <v>7</v>
      </c>
      <c r="K448" s="737" t="s">
        <v>608</v>
      </c>
      <c r="L448" s="738"/>
      <c r="M448" s="231">
        <v>42458</v>
      </c>
      <c r="N448" s="470" t="str">
        <f t="shared" ref="N448" si="17">SUM(Q448:S448)&amp;CHAR(10)&amp;CHAR(10)&amp;"1号"&amp;Q448&amp;CHAR(10)&amp;"2号"&amp;R448&amp;CHAR(10)&amp;"3号"&amp;S448</f>
        <v>44
1号4
2号21
3号19</v>
      </c>
      <c r="O448" s="471"/>
      <c r="P448" s="469"/>
      <c r="Q448" s="475">
        <v>4</v>
      </c>
      <c r="R448" s="473">
        <v>21</v>
      </c>
      <c r="S448" s="473">
        <v>19</v>
      </c>
      <c r="T448" s="501">
        <f t="shared" si="14"/>
        <v>44</v>
      </c>
      <c r="U448" s="551"/>
      <c r="AC448" s="769"/>
      <c r="AD448" s="769"/>
    </row>
    <row r="449" spans="1:30" ht="71.25" x14ac:dyDescent="0.15">
      <c r="A449" s="212" t="s">
        <v>4915</v>
      </c>
      <c r="C449" s="224" t="s">
        <v>5774</v>
      </c>
      <c r="D449" s="490" t="s">
        <v>5300</v>
      </c>
      <c r="E449" s="490" t="s">
        <v>5287</v>
      </c>
      <c r="F449" s="458" t="s">
        <v>5804</v>
      </c>
      <c r="G449" s="458" t="s">
        <v>2644</v>
      </c>
      <c r="H449" s="476" t="s">
        <v>2939</v>
      </c>
      <c r="I449" s="454" t="s">
        <v>1072</v>
      </c>
      <c r="J449" s="491" t="s">
        <v>7</v>
      </c>
      <c r="K449" s="737" t="s">
        <v>608</v>
      </c>
      <c r="L449" s="738"/>
      <c r="M449" s="231">
        <v>42458</v>
      </c>
      <c r="N449" s="470" t="str">
        <f t="shared" si="12"/>
        <v>70
1号10
2号31
3号29</v>
      </c>
      <c r="O449" s="471"/>
      <c r="P449" s="469"/>
      <c r="Q449" s="475">
        <v>10</v>
      </c>
      <c r="R449" s="473">
        <v>31</v>
      </c>
      <c r="S449" s="473">
        <v>29</v>
      </c>
      <c r="T449" s="501">
        <f t="shared" si="14"/>
        <v>70</v>
      </c>
      <c r="U449" s="551"/>
      <c r="AC449" s="769"/>
      <c r="AD449" s="769"/>
    </row>
    <row r="450" spans="1:30" ht="71.25" x14ac:dyDescent="0.15">
      <c r="A450" s="212" t="s">
        <v>4915</v>
      </c>
      <c r="C450" s="224" t="s">
        <v>3263</v>
      </c>
      <c r="D450" s="490" t="s">
        <v>5300</v>
      </c>
      <c r="E450" s="490" t="s">
        <v>5287</v>
      </c>
      <c r="F450" s="458" t="s">
        <v>6592</v>
      </c>
      <c r="G450" s="458" t="s">
        <v>2638</v>
      </c>
      <c r="H450" s="476" t="s">
        <v>2933</v>
      </c>
      <c r="I450" s="454" t="s">
        <v>1071</v>
      </c>
      <c r="J450" s="491" t="s">
        <v>7</v>
      </c>
      <c r="K450" s="737" t="s">
        <v>8056</v>
      </c>
      <c r="L450" s="738"/>
      <c r="M450" s="231">
        <v>43551</v>
      </c>
      <c r="N450" s="470" t="str">
        <f t="shared" si="12"/>
        <v>53
1号3
2号27
3号23</v>
      </c>
      <c r="O450" s="471"/>
      <c r="P450" s="469"/>
      <c r="Q450" s="475">
        <v>3</v>
      </c>
      <c r="R450" s="473">
        <v>27</v>
      </c>
      <c r="S450" s="473">
        <v>23</v>
      </c>
      <c r="T450" s="501">
        <f t="shared" si="14"/>
        <v>53</v>
      </c>
      <c r="U450" s="551"/>
      <c r="AC450" s="769"/>
      <c r="AD450" s="769"/>
    </row>
    <row r="451" spans="1:30" ht="71.25" x14ac:dyDescent="0.15">
      <c r="A451" s="212" t="s">
        <v>4915</v>
      </c>
      <c r="C451" s="224" t="s">
        <v>3263</v>
      </c>
      <c r="D451" s="490" t="s">
        <v>5300</v>
      </c>
      <c r="E451" s="490" t="s">
        <v>5287</v>
      </c>
      <c r="F451" s="458" t="s">
        <v>6593</v>
      </c>
      <c r="G451" s="458" t="s">
        <v>2639</v>
      </c>
      <c r="H451" s="476" t="s">
        <v>2934</v>
      </c>
      <c r="I451" s="454" t="s">
        <v>616</v>
      </c>
      <c r="J451" s="491" t="s">
        <v>7</v>
      </c>
      <c r="K451" s="737" t="s">
        <v>4273</v>
      </c>
      <c r="L451" s="738"/>
      <c r="M451" s="231">
        <v>43551</v>
      </c>
      <c r="N451" s="470" t="str">
        <f t="shared" si="12"/>
        <v>43
1号3
2号24
3号16</v>
      </c>
      <c r="O451" s="471"/>
      <c r="P451" s="469"/>
      <c r="Q451" s="475">
        <v>3</v>
      </c>
      <c r="R451" s="473">
        <v>24</v>
      </c>
      <c r="S451" s="473">
        <v>16</v>
      </c>
      <c r="T451" s="501">
        <f t="shared" si="14"/>
        <v>43</v>
      </c>
      <c r="U451" s="551"/>
      <c r="AC451" s="769"/>
      <c r="AD451" s="769"/>
    </row>
    <row r="452" spans="1:30" ht="71.25" x14ac:dyDescent="0.15">
      <c r="A452" s="212" t="s">
        <v>4915</v>
      </c>
      <c r="C452" s="224" t="s">
        <v>3263</v>
      </c>
      <c r="D452" s="490" t="s">
        <v>5300</v>
      </c>
      <c r="E452" s="490" t="s">
        <v>5287</v>
      </c>
      <c r="F452" s="458" t="s">
        <v>6594</v>
      </c>
      <c r="G452" s="458" t="s">
        <v>2640</v>
      </c>
      <c r="H452" s="476" t="s">
        <v>2935</v>
      </c>
      <c r="I452" s="454" t="s">
        <v>621</v>
      </c>
      <c r="J452" s="491" t="s">
        <v>7</v>
      </c>
      <c r="K452" s="737" t="s">
        <v>620</v>
      </c>
      <c r="L452" s="738"/>
      <c r="M452" s="231">
        <v>43551</v>
      </c>
      <c r="N452" s="470" t="str">
        <f t="shared" si="12"/>
        <v>35
1号5
2号15
3号15</v>
      </c>
      <c r="O452" s="471"/>
      <c r="P452" s="469"/>
      <c r="Q452" s="475">
        <v>5</v>
      </c>
      <c r="R452" s="473">
        <v>15</v>
      </c>
      <c r="S452" s="473">
        <v>15</v>
      </c>
      <c r="T452" s="501">
        <f t="shared" si="14"/>
        <v>35</v>
      </c>
      <c r="U452" s="551"/>
      <c r="AC452" s="769"/>
      <c r="AD452" s="769"/>
    </row>
    <row r="453" spans="1:30" ht="71.25" x14ac:dyDescent="0.15">
      <c r="A453" s="212" t="s">
        <v>4915</v>
      </c>
      <c r="C453" s="224" t="s">
        <v>3263</v>
      </c>
      <c r="D453" s="490" t="s">
        <v>5300</v>
      </c>
      <c r="E453" s="490" t="s">
        <v>5287</v>
      </c>
      <c r="F453" s="458" t="s">
        <v>6591</v>
      </c>
      <c r="G453" s="458" t="s">
        <v>2642</v>
      </c>
      <c r="H453" s="476" t="s">
        <v>2937</v>
      </c>
      <c r="I453" s="454" t="s">
        <v>6847</v>
      </c>
      <c r="J453" s="491" t="s">
        <v>7</v>
      </c>
      <c r="K453" s="737" t="s">
        <v>625</v>
      </c>
      <c r="L453" s="738"/>
      <c r="M453" s="231">
        <v>43551</v>
      </c>
      <c r="N453" s="470" t="str">
        <f t="shared" si="12"/>
        <v>55
1号5
2号30
3号20</v>
      </c>
      <c r="O453" s="471"/>
      <c r="P453" s="469"/>
      <c r="Q453" s="475">
        <v>5</v>
      </c>
      <c r="R453" s="473">
        <v>30</v>
      </c>
      <c r="S453" s="473">
        <v>20</v>
      </c>
      <c r="T453" s="501">
        <f t="shared" si="14"/>
        <v>55</v>
      </c>
      <c r="U453" s="551"/>
      <c r="AC453" s="769"/>
      <c r="AD453" s="769"/>
    </row>
    <row r="454" spans="1:30" ht="71.25" x14ac:dyDescent="0.15">
      <c r="A454" s="212" t="s">
        <v>4915</v>
      </c>
      <c r="C454" s="224" t="s">
        <v>3263</v>
      </c>
      <c r="D454" s="490" t="s">
        <v>5300</v>
      </c>
      <c r="E454" s="490" t="s">
        <v>5287</v>
      </c>
      <c r="F454" s="458" t="s">
        <v>6595</v>
      </c>
      <c r="G454" s="458" t="s">
        <v>2643</v>
      </c>
      <c r="H454" s="476" t="s">
        <v>2938</v>
      </c>
      <c r="I454" s="454" t="s">
        <v>607</v>
      </c>
      <c r="J454" s="491" t="s">
        <v>7</v>
      </c>
      <c r="K454" s="737" t="s">
        <v>606</v>
      </c>
      <c r="L454" s="738"/>
      <c r="M454" s="231">
        <v>43551</v>
      </c>
      <c r="N454" s="470" t="str">
        <f t="shared" si="12"/>
        <v>35
1号6
2号14
3号15</v>
      </c>
      <c r="O454" s="471"/>
      <c r="P454" s="469"/>
      <c r="Q454" s="475">
        <v>6</v>
      </c>
      <c r="R454" s="473">
        <v>14</v>
      </c>
      <c r="S454" s="473">
        <v>15</v>
      </c>
      <c r="T454" s="501">
        <f t="shared" si="14"/>
        <v>35</v>
      </c>
      <c r="U454" s="551"/>
      <c r="AC454" s="769"/>
      <c r="AD454" s="769"/>
    </row>
    <row r="455" spans="1:30" ht="71.25" x14ac:dyDescent="0.15">
      <c r="A455" s="212" t="s">
        <v>4915</v>
      </c>
      <c r="C455" s="224" t="s">
        <v>3263</v>
      </c>
      <c r="D455" s="490" t="s">
        <v>5300</v>
      </c>
      <c r="E455" s="490" t="s">
        <v>5287</v>
      </c>
      <c r="F455" s="458" t="s">
        <v>6596</v>
      </c>
      <c r="G455" s="458" t="s">
        <v>2645</v>
      </c>
      <c r="H455" s="476" t="s">
        <v>2940</v>
      </c>
      <c r="I455" s="454" t="s">
        <v>613</v>
      </c>
      <c r="J455" s="491" t="s">
        <v>7</v>
      </c>
      <c r="K455" s="737" t="s">
        <v>611</v>
      </c>
      <c r="L455" s="738"/>
      <c r="M455" s="231">
        <v>43551</v>
      </c>
      <c r="N455" s="600" t="s">
        <v>8188</v>
      </c>
      <c r="O455" s="463"/>
      <c r="P455" s="464"/>
      <c r="Q455" s="553">
        <v>15</v>
      </c>
      <c r="R455" s="560">
        <v>60</v>
      </c>
      <c r="S455" s="560">
        <v>60</v>
      </c>
      <c r="T455" s="560">
        <v>135</v>
      </c>
      <c r="U455" s="551"/>
      <c r="AC455" s="769"/>
      <c r="AD455" s="769"/>
    </row>
    <row r="456" spans="1:30" ht="71.25" x14ac:dyDescent="0.15">
      <c r="A456" s="212" t="s">
        <v>4915</v>
      </c>
      <c r="C456" s="224" t="s">
        <v>3263</v>
      </c>
      <c r="D456" s="490" t="s">
        <v>5851</v>
      </c>
      <c r="E456" s="490" t="s">
        <v>4314</v>
      </c>
      <c r="F456" s="458" t="s">
        <v>7632</v>
      </c>
      <c r="G456" s="458" t="s">
        <v>7633</v>
      </c>
      <c r="H456" s="476" t="s">
        <v>7634</v>
      </c>
      <c r="I456" s="454" t="s">
        <v>7661</v>
      </c>
      <c r="J456" s="491" t="s">
        <v>7635</v>
      </c>
      <c r="K456" s="737" t="s">
        <v>8057</v>
      </c>
      <c r="L456" s="738"/>
      <c r="M456" s="231">
        <v>44637</v>
      </c>
      <c r="N456" s="470" t="str">
        <f t="shared" si="12"/>
        <v>150
1号90
2号32
3号28</v>
      </c>
      <c r="O456" s="471"/>
      <c r="P456" s="469"/>
      <c r="Q456" s="475">
        <v>90</v>
      </c>
      <c r="R456" s="473">
        <v>32</v>
      </c>
      <c r="S456" s="473">
        <v>28</v>
      </c>
      <c r="T456" s="501">
        <f t="shared" si="14"/>
        <v>150</v>
      </c>
      <c r="U456" s="551"/>
      <c r="AC456" s="769"/>
      <c r="AD456" s="769"/>
    </row>
    <row r="457" spans="1:30" ht="71.25" x14ac:dyDescent="0.15">
      <c r="A457" s="212" t="s">
        <v>4915</v>
      </c>
      <c r="C457" s="224" t="s">
        <v>3263</v>
      </c>
      <c r="D457" s="490" t="s">
        <v>5851</v>
      </c>
      <c r="E457" s="490" t="s">
        <v>4314</v>
      </c>
      <c r="F457" s="458" t="s">
        <v>7637</v>
      </c>
      <c r="G457" s="458" t="s">
        <v>7638</v>
      </c>
      <c r="H457" s="476" t="s">
        <v>7639</v>
      </c>
      <c r="I457" s="454" t="s">
        <v>7640</v>
      </c>
      <c r="J457" s="491" t="s">
        <v>921</v>
      </c>
      <c r="K457" s="737" t="s">
        <v>8058</v>
      </c>
      <c r="L457" s="738"/>
      <c r="M457" s="231">
        <v>44637</v>
      </c>
      <c r="N457" s="470" t="str">
        <f t="shared" si="12"/>
        <v>90
1号25
2号36
3号29</v>
      </c>
      <c r="O457" s="471"/>
      <c r="P457" s="469"/>
      <c r="Q457" s="475">
        <v>25</v>
      </c>
      <c r="R457" s="473">
        <v>36</v>
      </c>
      <c r="S457" s="473">
        <v>29</v>
      </c>
      <c r="T457" s="501">
        <f t="shared" si="14"/>
        <v>90</v>
      </c>
      <c r="U457" s="551"/>
      <c r="AC457" s="769"/>
      <c r="AD457" s="769"/>
    </row>
    <row r="458" spans="1:30" ht="71.25" x14ac:dyDescent="0.15">
      <c r="A458" s="212" t="s">
        <v>4915</v>
      </c>
      <c r="C458" s="224" t="s">
        <v>3263</v>
      </c>
      <c r="D458" s="490" t="s">
        <v>5300</v>
      </c>
      <c r="E458" s="490" t="s">
        <v>5293</v>
      </c>
      <c r="F458" s="458" t="s">
        <v>7221</v>
      </c>
      <c r="G458" s="458" t="s">
        <v>2713</v>
      </c>
      <c r="H458" s="476" t="s">
        <v>3016</v>
      </c>
      <c r="I458" s="454" t="s">
        <v>806</v>
      </c>
      <c r="J458" s="491" t="s">
        <v>7</v>
      </c>
      <c r="K458" s="737" t="s">
        <v>807</v>
      </c>
      <c r="L458" s="738"/>
      <c r="M458" s="231">
        <v>43900</v>
      </c>
      <c r="N458" s="356" t="str">
        <f t="shared" ref="N458" si="18">SUM(Q458:S458)&amp;CHAR(10)&amp;CHAR(10)&amp;"1号"&amp;Q458&amp;CHAR(10)&amp;"2号"&amp;R458&amp;CHAR(10)&amp;"3号"&amp;S458</f>
        <v>95
1号15
2号47
3号33</v>
      </c>
      <c r="O458" s="471"/>
      <c r="P458" s="469"/>
      <c r="Q458" s="475">
        <v>15</v>
      </c>
      <c r="R458" s="474">
        <v>47</v>
      </c>
      <c r="S458" s="473">
        <v>33</v>
      </c>
      <c r="T458" s="501">
        <f t="shared" si="14"/>
        <v>95</v>
      </c>
      <c r="U458" s="551"/>
      <c r="AC458" s="769"/>
      <c r="AD458" s="769"/>
    </row>
    <row r="459" spans="1:30" ht="71.25" x14ac:dyDescent="0.15">
      <c r="A459" s="212" t="s">
        <v>4915</v>
      </c>
      <c r="C459" s="493" t="s">
        <v>3263</v>
      </c>
      <c r="D459" s="490" t="s">
        <v>5285</v>
      </c>
      <c r="E459" s="490" t="s">
        <v>4315</v>
      </c>
      <c r="F459" s="233" t="s">
        <v>2181</v>
      </c>
      <c r="G459" s="477" t="s">
        <v>2182</v>
      </c>
      <c r="H459" s="495" t="s">
        <v>6848</v>
      </c>
      <c r="I459" s="476" t="s">
        <v>6849</v>
      </c>
      <c r="J459" s="478" t="s">
        <v>2142</v>
      </c>
      <c r="K459" s="737" t="s">
        <v>8059</v>
      </c>
      <c r="L459" s="738"/>
      <c r="M459" s="479">
        <v>42093</v>
      </c>
      <c r="N459" s="470" t="str">
        <f t="shared" si="12"/>
        <v>35
1号15
2号10
3号10</v>
      </c>
      <c r="O459" s="498"/>
      <c r="P459" s="499"/>
      <c r="Q459" s="502">
        <v>15</v>
      </c>
      <c r="R459" s="501">
        <v>10</v>
      </c>
      <c r="S459" s="501">
        <v>10</v>
      </c>
      <c r="T459" s="501">
        <f t="shared" si="14"/>
        <v>35</v>
      </c>
      <c r="U459" s="551"/>
      <c r="AC459" s="769"/>
      <c r="AD459" s="769"/>
    </row>
    <row r="460" spans="1:30" ht="71.25" x14ac:dyDescent="0.15">
      <c r="A460" s="212" t="s">
        <v>4915</v>
      </c>
      <c r="C460" s="493" t="s">
        <v>5774</v>
      </c>
      <c r="D460" s="490" t="s">
        <v>6850</v>
      </c>
      <c r="E460" s="490" t="s">
        <v>4315</v>
      </c>
      <c r="F460" s="233" t="s">
        <v>6326</v>
      </c>
      <c r="G460" s="477" t="s">
        <v>5844</v>
      </c>
      <c r="H460" s="495" t="s">
        <v>6465</v>
      </c>
      <c r="I460" s="476" t="s">
        <v>1896</v>
      </c>
      <c r="J460" s="491" t="s">
        <v>7</v>
      </c>
      <c r="K460" s="737" t="s">
        <v>8060</v>
      </c>
      <c r="L460" s="738"/>
      <c r="M460" s="479">
        <v>43191</v>
      </c>
      <c r="N460" s="470" t="str">
        <f t="shared" si="12"/>
        <v>60
1号15
2号25
3号20</v>
      </c>
      <c r="O460" s="498"/>
      <c r="P460" s="499"/>
      <c r="Q460" s="502">
        <v>15</v>
      </c>
      <c r="R460" s="501">
        <v>25</v>
      </c>
      <c r="S460" s="501">
        <v>20</v>
      </c>
      <c r="T460" s="501">
        <f t="shared" si="14"/>
        <v>60</v>
      </c>
      <c r="U460" s="551"/>
      <c r="AC460" s="769"/>
      <c r="AD460" s="769"/>
    </row>
    <row r="461" spans="1:30" ht="71.25" x14ac:dyDescent="0.15">
      <c r="A461" s="212" t="s">
        <v>4915</v>
      </c>
      <c r="C461" s="224" t="s">
        <v>5774</v>
      </c>
      <c r="D461" s="490" t="s">
        <v>5285</v>
      </c>
      <c r="E461" s="490" t="s">
        <v>4315</v>
      </c>
      <c r="F461" s="458" t="s">
        <v>5805</v>
      </c>
      <c r="G461" s="458" t="s">
        <v>2664</v>
      </c>
      <c r="H461" s="476" t="s">
        <v>2960</v>
      </c>
      <c r="I461" s="454" t="s">
        <v>659</v>
      </c>
      <c r="J461" s="491" t="s">
        <v>7</v>
      </c>
      <c r="K461" s="737" t="s">
        <v>660</v>
      </c>
      <c r="L461" s="738"/>
      <c r="M461" s="231">
        <v>42458</v>
      </c>
      <c r="N461" s="600" t="str">
        <f t="shared" ref="N461" si="19">SUM(Q461:S461)&amp;CHAR(10)&amp;CHAR(10)&amp;"1号"&amp;Q461&amp;CHAR(10)&amp;"2号"&amp;R461&amp;CHAR(10)&amp;"3号"&amp;S461</f>
        <v>75
1号15
2号37
3号23</v>
      </c>
      <c r="O461" s="463"/>
      <c r="P461" s="459"/>
      <c r="Q461" s="552">
        <v>15</v>
      </c>
      <c r="R461" s="556">
        <v>37</v>
      </c>
      <c r="S461" s="556">
        <v>23</v>
      </c>
      <c r="T461" s="560">
        <v>75</v>
      </c>
      <c r="U461" s="551"/>
      <c r="AC461" s="769"/>
      <c r="AD461" s="769"/>
    </row>
    <row r="462" spans="1:30" ht="71.25" x14ac:dyDescent="0.15">
      <c r="A462" s="212" t="s">
        <v>4915</v>
      </c>
      <c r="C462" s="224" t="s">
        <v>5774</v>
      </c>
      <c r="D462" s="490" t="s">
        <v>5285</v>
      </c>
      <c r="E462" s="490" t="s">
        <v>4315</v>
      </c>
      <c r="F462" s="458" t="s">
        <v>5806</v>
      </c>
      <c r="G462" s="458" t="s">
        <v>2665</v>
      </c>
      <c r="H462" s="476" t="s">
        <v>2961</v>
      </c>
      <c r="I462" s="454" t="s">
        <v>1094</v>
      </c>
      <c r="J462" s="491" t="s">
        <v>7</v>
      </c>
      <c r="K462" s="737" t="s">
        <v>661</v>
      </c>
      <c r="L462" s="738"/>
      <c r="M462" s="231">
        <v>42458</v>
      </c>
      <c r="N462" s="470" t="str">
        <f t="shared" si="12"/>
        <v>135
1号15
2号66
3号54</v>
      </c>
      <c r="O462" s="471"/>
      <c r="P462" s="472"/>
      <c r="Q462" s="475">
        <v>15</v>
      </c>
      <c r="R462" s="473">
        <v>66</v>
      </c>
      <c r="S462" s="473">
        <v>54</v>
      </c>
      <c r="T462" s="501">
        <f t="shared" si="14"/>
        <v>135</v>
      </c>
      <c r="U462" s="551"/>
      <c r="AC462" s="769"/>
      <c r="AD462" s="769"/>
    </row>
    <row r="463" spans="1:30" ht="71.25" x14ac:dyDescent="0.15">
      <c r="A463" s="212" t="s">
        <v>4915</v>
      </c>
      <c r="C463" s="224" t="s">
        <v>3263</v>
      </c>
      <c r="D463" s="490" t="s">
        <v>5285</v>
      </c>
      <c r="E463" s="490" t="s">
        <v>4315</v>
      </c>
      <c r="F463" s="458" t="s">
        <v>6851</v>
      </c>
      <c r="G463" s="458" t="s">
        <v>2668</v>
      </c>
      <c r="H463" s="476" t="s">
        <v>2965</v>
      </c>
      <c r="I463" s="454" t="s">
        <v>650</v>
      </c>
      <c r="J463" s="491" t="s">
        <v>7</v>
      </c>
      <c r="K463" s="737" t="s">
        <v>648</v>
      </c>
      <c r="L463" s="738"/>
      <c r="M463" s="231">
        <v>42818</v>
      </c>
      <c r="N463" s="470" t="str">
        <f t="shared" si="12"/>
        <v>60
1号10
2号27
3号23</v>
      </c>
      <c r="O463" s="471"/>
      <c r="P463" s="469"/>
      <c r="Q463" s="475">
        <v>10</v>
      </c>
      <c r="R463" s="473">
        <v>27</v>
      </c>
      <c r="S463" s="473">
        <v>23</v>
      </c>
      <c r="T463" s="501">
        <f t="shared" si="14"/>
        <v>60</v>
      </c>
      <c r="U463" s="551"/>
      <c r="AC463" s="769"/>
      <c r="AD463" s="769"/>
    </row>
    <row r="464" spans="1:30" ht="71.25" x14ac:dyDescent="0.15">
      <c r="A464" s="212" t="s">
        <v>4915</v>
      </c>
      <c r="C464" s="350" t="s">
        <v>6045</v>
      </c>
      <c r="D464" s="230" t="s">
        <v>5285</v>
      </c>
      <c r="E464" s="490" t="s">
        <v>4315</v>
      </c>
      <c r="F464" s="458" t="s">
        <v>6046</v>
      </c>
      <c r="G464" s="601" t="s">
        <v>8559</v>
      </c>
      <c r="H464" s="460" t="s">
        <v>2967</v>
      </c>
      <c r="I464" s="461" t="s">
        <v>655</v>
      </c>
      <c r="J464" s="465" t="s">
        <v>7</v>
      </c>
      <c r="K464" s="770" t="s">
        <v>654</v>
      </c>
      <c r="L464" s="771"/>
      <c r="M464" s="462">
        <v>42818</v>
      </c>
      <c r="N464" s="600" t="s">
        <v>8170</v>
      </c>
      <c r="O464" s="463"/>
      <c r="P464" s="464"/>
      <c r="Q464" s="553">
        <v>15</v>
      </c>
      <c r="R464" s="560">
        <v>30</v>
      </c>
      <c r="S464" s="560">
        <v>35</v>
      </c>
      <c r="T464" s="560">
        <v>80</v>
      </c>
      <c r="U464" s="551"/>
      <c r="AC464" s="769"/>
      <c r="AD464" s="769"/>
    </row>
    <row r="465" spans="1:30" ht="71.25" x14ac:dyDescent="0.15">
      <c r="A465" s="212" t="s">
        <v>4915</v>
      </c>
      <c r="C465" s="493" t="s">
        <v>3263</v>
      </c>
      <c r="D465" s="490" t="s">
        <v>5252</v>
      </c>
      <c r="E465" s="490" t="s">
        <v>1950</v>
      </c>
      <c r="F465" s="233" t="s">
        <v>2183</v>
      </c>
      <c r="G465" s="477" t="s">
        <v>2184</v>
      </c>
      <c r="H465" s="495" t="s">
        <v>4022</v>
      </c>
      <c r="I465" s="476" t="s">
        <v>684</v>
      </c>
      <c r="J465" s="478" t="s">
        <v>921</v>
      </c>
      <c r="K465" s="737" t="s">
        <v>682</v>
      </c>
      <c r="L465" s="738"/>
      <c r="M465" s="479">
        <v>42093</v>
      </c>
      <c r="N465" s="470" t="str">
        <f t="shared" si="12"/>
        <v>75
1号15
2号31
3号29</v>
      </c>
      <c r="O465" s="498"/>
      <c r="P465" s="499"/>
      <c r="Q465" s="502">
        <v>15</v>
      </c>
      <c r="R465" s="501">
        <v>31</v>
      </c>
      <c r="S465" s="501">
        <v>29</v>
      </c>
      <c r="T465" s="501">
        <f t="shared" si="14"/>
        <v>75</v>
      </c>
      <c r="U465" s="551"/>
      <c r="AC465" s="769"/>
      <c r="AD465" s="769"/>
    </row>
    <row r="466" spans="1:30" ht="71.25" x14ac:dyDescent="0.15">
      <c r="A466" s="212" t="s">
        <v>4915</v>
      </c>
      <c r="C466" s="493" t="s">
        <v>3263</v>
      </c>
      <c r="D466" s="490" t="s">
        <v>5252</v>
      </c>
      <c r="E466" s="490" t="s">
        <v>1950</v>
      </c>
      <c r="F466" s="233" t="s">
        <v>2185</v>
      </c>
      <c r="G466" s="477" t="s">
        <v>3737</v>
      </c>
      <c r="H466" s="495" t="s">
        <v>4018</v>
      </c>
      <c r="I466" s="476" t="s">
        <v>2186</v>
      </c>
      <c r="J466" s="478" t="s">
        <v>921</v>
      </c>
      <c r="K466" s="737" t="s">
        <v>669</v>
      </c>
      <c r="L466" s="738"/>
      <c r="M466" s="479">
        <v>42093</v>
      </c>
      <c r="N466" s="470" t="str">
        <f t="shared" si="12"/>
        <v>110
1号10
2号50
3号50</v>
      </c>
      <c r="O466" s="498"/>
      <c r="P466" s="499"/>
      <c r="Q466" s="502">
        <v>10</v>
      </c>
      <c r="R466" s="501">
        <v>50</v>
      </c>
      <c r="S466" s="501">
        <v>50</v>
      </c>
      <c r="T466" s="501">
        <f t="shared" si="14"/>
        <v>110</v>
      </c>
      <c r="U466" s="551"/>
      <c r="AC466" s="769"/>
      <c r="AD466" s="769"/>
    </row>
    <row r="467" spans="1:30" ht="71.25" x14ac:dyDescent="0.15">
      <c r="A467" s="212" t="s">
        <v>4915</v>
      </c>
      <c r="C467" s="493" t="s">
        <v>3263</v>
      </c>
      <c r="D467" s="490" t="s">
        <v>5252</v>
      </c>
      <c r="E467" s="490" t="s">
        <v>1950</v>
      </c>
      <c r="F467" s="233" t="s">
        <v>2187</v>
      </c>
      <c r="G467" s="477" t="s">
        <v>3738</v>
      </c>
      <c r="H467" s="495" t="s">
        <v>4019</v>
      </c>
      <c r="I467" s="476" t="s">
        <v>1199</v>
      </c>
      <c r="J467" s="478" t="s">
        <v>921</v>
      </c>
      <c r="K467" s="737" t="s">
        <v>670</v>
      </c>
      <c r="L467" s="738"/>
      <c r="M467" s="479">
        <v>42093</v>
      </c>
      <c r="N467" s="470" t="str">
        <f t="shared" si="12"/>
        <v>95
1号15
2号35
3号45</v>
      </c>
      <c r="O467" s="498"/>
      <c r="P467" s="499"/>
      <c r="Q467" s="544">
        <v>15</v>
      </c>
      <c r="R467" s="545">
        <v>35</v>
      </c>
      <c r="S467" s="545">
        <v>45</v>
      </c>
      <c r="T467" s="545">
        <f t="shared" si="14"/>
        <v>95</v>
      </c>
      <c r="U467" s="551"/>
      <c r="AC467" s="769"/>
      <c r="AD467" s="769"/>
    </row>
    <row r="468" spans="1:30" ht="71.25" x14ac:dyDescent="0.15">
      <c r="A468" s="212" t="s">
        <v>4915</v>
      </c>
      <c r="C468" s="493" t="s">
        <v>3263</v>
      </c>
      <c r="D468" s="490" t="s">
        <v>5252</v>
      </c>
      <c r="E468" s="490" t="s">
        <v>1950</v>
      </c>
      <c r="F468" s="233" t="s">
        <v>3309</v>
      </c>
      <c r="G468" s="477" t="s">
        <v>3740</v>
      </c>
      <c r="H468" s="495" t="s">
        <v>4021</v>
      </c>
      <c r="I468" s="476" t="s">
        <v>681</v>
      </c>
      <c r="J468" s="478" t="s">
        <v>921</v>
      </c>
      <c r="K468" s="737" t="s">
        <v>680</v>
      </c>
      <c r="L468" s="738"/>
      <c r="M468" s="479">
        <v>42093</v>
      </c>
      <c r="N468" s="470" t="str">
        <f t="shared" si="12"/>
        <v>22
1号2
2号9
3号11</v>
      </c>
      <c r="O468" s="498"/>
      <c r="P468" s="499"/>
      <c r="Q468" s="544">
        <v>2</v>
      </c>
      <c r="R468" s="545">
        <v>9</v>
      </c>
      <c r="S468" s="545">
        <v>11</v>
      </c>
      <c r="T468" s="545">
        <f t="shared" si="14"/>
        <v>22</v>
      </c>
      <c r="U468" s="551"/>
      <c r="AC468" s="769"/>
      <c r="AD468" s="769"/>
    </row>
    <row r="469" spans="1:30" ht="71.25" x14ac:dyDescent="0.15">
      <c r="A469" s="212" t="s">
        <v>4915</v>
      </c>
      <c r="C469" s="224" t="s">
        <v>5774</v>
      </c>
      <c r="D469" s="490" t="s">
        <v>5252</v>
      </c>
      <c r="E469" s="490" t="s">
        <v>1950</v>
      </c>
      <c r="F469" s="458" t="s">
        <v>7357</v>
      </c>
      <c r="G469" s="458" t="s">
        <v>2672</v>
      </c>
      <c r="H469" s="476" t="s">
        <v>2969</v>
      </c>
      <c r="I469" s="454" t="s">
        <v>672</v>
      </c>
      <c r="J469" s="491" t="s">
        <v>7</v>
      </c>
      <c r="K469" s="737" t="s">
        <v>671</v>
      </c>
      <c r="L469" s="738"/>
      <c r="M469" s="231">
        <v>42458</v>
      </c>
      <c r="N469" s="470" t="str">
        <f t="shared" si="12"/>
        <v>95
1号5
2号50
3号40</v>
      </c>
      <c r="O469" s="471"/>
      <c r="P469" s="469"/>
      <c r="Q469" s="543">
        <v>5</v>
      </c>
      <c r="R469" s="548">
        <v>50</v>
      </c>
      <c r="S469" s="546">
        <v>40</v>
      </c>
      <c r="T469" s="545">
        <f t="shared" si="14"/>
        <v>95</v>
      </c>
      <c r="U469" s="551"/>
      <c r="AC469" s="769"/>
      <c r="AD469" s="769"/>
    </row>
    <row r="470" spans="1:30" ht="71.25" x14ac:dyDescent="0.15">
      <c r="A470" s="212" t="s">
        <v>4915</v>
      </c>
      <c r="C470" s="224" t="s">
        <v>5774</v>
      </c>
      <c r="D470" s="490" t="s">
        <v>5252</v>
      </c>
      <c r="E470" s="490" t="s">
        <v>1950</v>
      </c>
      <c r="F470" s="458" t="s">
        <v>1098</v>
      </c>
      <c r="G470" s="458" t="s">
        <v>2673</v>
      </c>
      <c r="H470" s="476" t="s">
        <v>2970</v>
      </c>
      <c r="I470" s="454" t="s">
        <v>676</v>
      </c>
      <c r="J470" s="491" t="s">
        <v>7</v>
      </c>
      <c r="K470" s="737" t="s">
        <v>675</v>
      </c>
      <c r="L470" s="738"/>
      <c r="M470" s="231">
        <v>42458</v>
      </c>
      <c r="N470" s="470" t="str">
        <f t="shared" si="12"/>
        <v>165
1号15
2号81
3号69</v>
      </c>
      <c r="O470" s="471"/>
      <c r="P470" s="469"/>
      <c r="Q470" s="475">
        <v>15</v>
      </c>
      <c r="R470" s="473">
        <v>81</v>
      </c>
      <c r="S470" s="473">
        <v>69</v>
      </c>
      <c r="T470" s="501">
        <f t="shared" si="14"/>
        <v>165</v>
      </c>
      <c r="U470" s="551"/>
      <c r="AC470" s="769"/>
      <c r="AD470" s="769"/>
    </row>
    <row r="471" spans="1:30" ht="71.25" x14ac:dyDescent="0.15">
      <c r="A471" s="212" t="s">
        <v>4915</v>
      </c>
      <c r="C471" s="224" t="s">
        <v>5774</v>
      </c>
      <c r="D471" s="490" t="s">
        <v>5252</v>
      </c>
      <c r="E471" s="490" t="s">
        <v>1950</v>
      </c>
      <c r="F471" s="458" t="s">
        <v>5810</v>
      </c>
      <c r="G471" s="458" t="s">
        <v>2677</v>
      </c>
      <c r="H471" s="476" t="s">
        <v>2974</v>
      </c>
      <c r="I471" s="454" t="s">
        <v>1099</v>
      </c>
      <c r="J471" s="491" t="s">
        <v>7</v>
      </c>
      <c r="K471" s="737" t="s">
        <v>687</v>
      </c>
      <c r="L471" s="738"/>
      <c r="M471" s="231">
        <v>42458</v>
      </c>
      <c r="N471" s="470" t="str">
        <f t="shared" si="12"/>
        <v>60
1号10
2号25
3号25</v>
      </c>
      <c r="O471" s="471"/>
      <c r="P471" s="469"/>
      <c r="Q471" s="543">
        <v>10</v>
      </c>
      <c r="R471" s="546">
        <v>25</v>
      </c>
      <c r="S471" s="546">
        <v>25</v>
      </c>
      <c r="T471" s="545">
        <f t="shared" si="14"/>
        <v>60</v>
      </c>
      <c r="U471" s="551"/>
      <c r="AC471" s="769"/>
      <c r="AD471" s="769"/>
    </row>
    <row r="472" spans="1:30" ht="71.25" x14ac:dyDescent="0.15">
      <c r="A472" s="212" t="s">
        <v>4915</v>
      </c>
      <c r="C472" s="224" t="s">
        <v>6045</v>
      </c>
      <c r="D472" s="490" t="s">
        <v>5252</v>
      </c>
      <c r="E472" s="490" t="s">
        <v>1950</v>
      </c>
      <c r="F472" s="458" t="s">
        <v>6047</v>
      </c>
      <c r="G472" s="458" t="s">
        <v>2674</v>
      </c>
      <c r="H472" s="476" t="s">
        <v>2971</v>
      </c>
      <c r="I472" s="454" t="s">
        <v>686</v>
      </c>
      <c r="J472" s="491" t="s">
        <v>7</v>
      </c>
      <c r="K472" s="737" t="s">
        <v>685</v>
      </c>
      <c r="L472" s="738"/>
      <c r="M472" s="231">
        <v>42818</v>
      </c>
      <c r="N472" s="470" t="str">
        <f t="shared" si="12"/>
        <v>53
1号3
2号31
3号19</v>
      </c>
      <c r="O472" s="471"/>
      <c r="P472" s="469"/>
      <c r="Q472" s="543">
        <v>3</v>
      </c>
      <c r="R472" s="546">
        <v>31</v>
      </c>
      <c r="S472" s="546">
        <v>19</v>
      </c>
      <c r="T472" s="545">
        <f t="shared" si="14"/>
        <v>53</v>
      </c>
      <c r="U472" s="551"/>
      <c r="AC472" s="769"/>
      <c r="AD472" s="769"/>
    </row>
    <row r="473" spans="1:30" ht="71.25" x14ac:dyDescent="0.15">
      <c r="A473" s="212" t="s">
        <v>4915</v>
      </c>
      <c r="C473" s="224" t="s">
        <v>6045</v>
      </c>
      <c r="D473" s="490" t="s">
        <v>5252</v>
      </c>
      <c r="E473" s="490" t="s">
        <v>1950</v>
      </c>
      <c r="F473" s="458" t="s">
        <v>6048</v>
      </c>
      <c r="G473" s="458" t="s">
        <v>2678</v>
      </c>
      <c r="H473" s="476" t="s">
        <v>2976</v>
      </c>
      <c r="I473" s="454" t="s">
        <v>668</v>
      </c>
      <c r="J473" s="491" t="s">
        <v>27</v>
      </c>
      <c r="K473" s="737" t="s">
        <v>685</v>
      </c>
      <c r="L473" s="738"/>
      <c r="M473" s="231">
        <v>42818</v>
      </c>
      <c r="N473" s="470" t="str">
        <f t="shared" si="12"/>
        <v>110
1号3
2号55
3号52</v>
      </c>
      <c r="O473" s="471"/>
      <c r="P473" s="469"/>
      <c r="Q473" s="475">
        <v>3</v>
      </c>
      <c r="R473" s="473">
        <v>55</v>
      </c>
      <c r="S473" s="473">
        <v>52</v>
      </c>
      <c r="T473" s="501">
        <f t="shared" si="14"/>
        <v>110</v>
      </c>
      <c r="U473" s="551"/>
      <c r="AC473" s="769"/>
      <c r="AD473" s="769"/>
    </row>
    <row r="474" spans="1:30" ht="71.25" x14ac:dyDescent="0.15">
      <c r="A474" s="212" t="s">
        <v>4915</v>
      </c>
      <c r="C474" s="224" t="s">
        <v>6045</v>
      </c>
      <c r="D474" s="490" t="s">
        <v>5252</v>
      </c>
      <c r="E474" s="490" t="s">
        <v>1950</v>
      </c>
      <c r="F474" s="458" t="s">
        <v>6049</v>
      </c>
      <c r="G474" s="458" t="s">
        <v>5811</v>
      </c>
      <c r="H474" s="476" t="s">
        <v>2977</v>
      </c>
      <c r="I474" s="454" t="s">
        <v>1100</v>
      </c>
      <c r="J474" s="491" t="s">
        <v>7</v>
      </c>
      <c r="K474" s="737" t="s">
        <v>685</v>
      </c>
      <c r="L474" s="738"/>
      <c r="M474" s="231">
        <v>42818</v>
      </c>
      <c r="N474" s="470" t="str">
        <f t="shared" si="12"/>
        <v>21
1号1
2号13
3号7</v>
      </c>
      <c r="O474" s="471"/>
      <c r="P474" s="469"/>
      <c r="Q474" s="543">
        <v>1</v>
      </c>
      <c r="R474" s="548">
        <v>13</v>
      </c>
      <c r="S474" s="546">
        <v>7</v>
      </c>
      <c r="T474" s="545">
        <f t="shared" si="14"/>
        <v>21</v>
      </c>
      <c r="U474" s="551"/>
      <c r="AC474" s="769"/>
      <c r="AD474" s="769"/>
    </row>
    <row r="475" spans="1:30" ht="71.25" x14ac:dyDescent="0.15">
      <c r="A475" s="212" t="s">
        <v>4915</v>
      </c>
      <c r="C475" s="224" t="s">
        <v>6045</v>
      </c>
      <c r="D475" s="490" t="s">
        <v>5252</v>
      </c>
      <c r="E475" s="490" t="s">
        <v>1950</v>
      </c>
      <c r="F475" s="458" t="s">
        <v>7641</v>
      </c>
      <c r="G475" s="458" t="s">
        <v>7642</v>
      </c>
      <c r="H475" s="476" t="s">
        <v>7643</v>
      </c>
      <c r="I475" s="454" t="s">
        <v>7644</v>
      </c>
      <c r="J475" s="491" t="s">
        <v>7</v>
      </c>
      <c r="K475" s="737" t="s">
        <v>679</v>
      </c>
      <c r="L475" s="738"/>
      <c r="M475" s="231">
        <v>44637</v>
      </c>
      <c r="N475" s="470" t="str">
        <f t="shared" si="12"/>
        <v>110
1号10
2号46
3号54</v>
      </c>
      <c r="O475" s="471"/>
      <c r="P475" s="469"/>
      <c r="Q475" s="475">
        <v>10</v>
      </c>
      <c r="R475" s="474">
        <v>46</v>
      </c>
      <c r="S475" s="473">
        <v>54</v>
      </c>
      <c r="T475" s="501">
        <f t="shared" si="14"/>
        <v>110</v>
      </c>
      <c r="U475" s="551"/>
      <c r="AC475" s="769"/>
      <c r="AD475" s="769"/>
    </row>
    <row r="476" spans="1:30" ht="71.25" x14ac:dyDescent="0.15">
      <c r="A476" s="212" t="s">
        <v>4915</v>
      </c>
      <c r="C476" s="224" t="s">
        <v>6045</v>
      </c>
      <c r="D476" s="490" t="s">
        <v>5252</v>
      </c>
      <c r="E476" s="490" t="s">
        <v>1950</v>
      </c>
      <c r="F476" s="458" t="s">
        <v>7645</v>
      </c>
      <c r="G476" s="458" t="s">
        <v>7646</v>
      </c>
      <c r="H476" s="476" t="s">
        <v>7647</v>
      </c>
      <c r="I476" s="454" t="s">
        <v>7648</v>
      </c>
      <c r="J476" s="491" t="s">
        <v>7</v>
      </c>
      <c r="K476" s="737" t="s">
        <v>677</v>
      </c>
      <c r="L476" s="738"/>
      <c r="M476" s="231">
        <v>44637</v>
      </c>
      <c r="N476" s="470" t="str">
        <f t="shared" si="12"/>
        <v>50
1号10
2号20
3号20</v>
      </c>
      <c r="O476" s="471"/>
      <c r="P476" s="469"/>
      <c r="Q476" s="475">
        <v>10</v>
      </c>
      <c r="R476" s="474">
        <v>20</v>
      </c>
      <c r="S476" s="473">
        <v>20</v>
      </c>
      <c r="T476" s="501">
        <f t="shared" si="14"/>
        <v>50</v>
      </c>
      <c r="U476" s="551"/>
      <c r="AC476" s="769"/>
      <c r="AD476" s="769"/>
    </row>
    <row r="477" spans="1:30" ht="71.25" x14ac:dyDescent="0.15">
      <c r="A477" s="212" t="s">
        <v>4915</v>
      </c>
      <c r="C477" s="493" t="s">
        <v>3263</v>
      </c>
      <c r="D477" s="490" t="s">
        <v>5239</v>
      </c>
      <c r="E477" s="490" t="s">
        <v>5229</v>
      </c>
      <c r="F477" s="233" t="s">
        <v>2188</v>
      </c>
      <c r="G477" s="477" t="s">
        <v>2189</v>
      </c>
      <c r="H477" s="495" t="s">
        <v>4028</v>
      </c>
      <c r="I477" s="476" t="s">
        <v>696</v>
      </c>
      <c r="J477" s="478" t="s">
        <v>921</v>
      </c>
      <c r="K477" s="737" t="s">
        <v>698</v>
      </c>
      <c r="L477" s="738"/>
      <c r="M477" s="479">
        <v>42093</v>
      </c>
      <c r="N477" s="470" t="str">
        <f t="shared" si="12"/>
        <v>90
1号10
2号46
3号34</v>
      </c>
      <c r="O477" s="498"/>
      <c r="P477" s="499"/>
      <c r="Q477" s="502">
        <v>10</v>
      </c>
      <c r="R477" s="501">
        <v>46</v>
      </c>
      <c r="S477" s="501">
        <v>34</v>
      </c>
      <c r="T477" s="501">
        <f t="shared" si="14"/>
        <v>90</v>
      </c>
      <c r="U477" s="551"/>
      <c r="AC477" s="769"/>
      <c r="AD477" s="769"/>
    </row>
    <row r="478" spans="1:30" ht="71.25" x14ac:dyDescent="0.15">
      <c r="A478" s="212" t="s">
        <v>4915</v>
      </c>
      <c r="C478" s="224" t="s">
        <v>5774</v>
      </c>
      <c r="D478" s="490" t="s">
        <v>5239</v>
      </c>
      <c r="E478" s="490" t="s">
        <v>5232</v>
      </c>
      <c r="F478" s="458" t="s">
        <v>5812</v>
      </c>
      <c r="G478" s="458" t="s">
        <v>2684</v>
      </c>
      <c r="H478" s="476" t="s">
        <v>2983</v>
      </c>
      <c r="I478" s="454" t="s">
        <v>713</v>
      </c>
      <c r="J478" s="491" t="s">
        <v>987</v>
      </c>
      <c r="K478" s="737" t="s">
        <v>8048</v>
      </c>
      <c r="L478" s="738"/>
      <c r="M478" s="231">
        <v>42458</v>
      </c>
      <c r="N478" s="470" t="str">
        <f t="shared" si="12"/>
        <v>33
1号3
2号20
3号10</v>
      </c>
      <c r="O478" s="471"/>
      <c r="P478" s="469" t="s">
        <v>5813</v>
      </c>
      <c r="Q478" s="475">
        <v>3</v>
      </c>
      <c r="R478" s="474">
        <v>20</v>
      </c>
      <c r="S478" s="473">
        <v>10</v>
      </c>
      <c r="T478" s="501">
        <f t="shared" si="14"/>
        <v>33</v>
      </c>
      <c r="U478" s="551"/>
      <c r="AC478" s="769"/>
      <c r="AD478" s="769"/>
    </row>
    <row r="479" spans="1:30" ht="71.25" x14ac:dyDescent="0.15">
      <c r="A479" s="212" t="s">
        <v>4915</v>
      </c>
      <c r="C479" s="493" t="s">
        <v>3263</v>
      </c>
      <c r="D479" s="255" t="s">
        <v>5239</v>
      </c>
      <c r="E479" s="255" t="s">
        <v>5308</v>
      </c>
      <c r="F479" s="233" t="s">
        <v>3310</v>
      </c>
      <c r="G479" s="477" t="s">
        <v>2190</v>
      </c>
      <c r="H479" s="495" t="s">
        <v>6852</v>
      </c>
      <c r="I479" s="476" t="s">
        <v>1107</v>
      </c>
      <c r="J479" s="478" t="s">
        <v>921</v>
      </c>
      <c r="K479" s="737" t="s">
        <v>134</v>
      </c>
      <c r="L479" s="738"/>
      <c r="M479" s="479">
        <v>42093</v>
      </c>
      <c r="N479" s="470" t="str">
        <f t="shared" si="12"/>
        <v>55
1号5
2号36
3号14</v>
      </c>
      <c r="O479" s="498"/>
      <c r="P479" s="499" t="s">
        <v>5845</v>
      </c>
      <c r="Q479" s="502">
        <v>5</v>
      </c>
      <c r="R479" s="501">
        <v>36</v>
      </c>
      <c r="S479" s="501">
        <v>14</v>
      </c>
      <c r="T479" s="501">
        <f t="shared" si="14"/>
        <v>55</v>
      </c>
      <c r="U479" s="551"/>
      <c r="AC479" s="769"/>
      <c r="AD479" s="769"/>
    </row>
    <row r="480" spans="1:30" ht="71.25" x14ac:dyDescent="0.15">
      <c r="A480" s="212" t="s">
        <v>4915</v>
      </c>
      <c r="C480" s="493" t="s">
        <v>3263</v>
      </c>
      <c r="D480" s="490" t="s">
        <v>5239</v>
      </c>
      <c r="E480" s="490" t="s">
        <v>5230</v>
      </c>
      <c r="F480" s="233" t="s">
        <v>2191</v>
      </c>
      <c r="G480" s="477" t="s">
        <v>2192</v>
      </c>
      <c r="H480" s="495" t="s">
        <v>4032</v>
      </c>
      <c r="I480" s="460" t="s">
        <v>8203</v>
      </c>
      <c r="J480" s="465" t="s">
        <v>8204</v>
      </c>
      <c r="K480" s="770" t="s">
        <v>6853</v>
      </c>
      <c r="L480" s="771"/>
      <c r="M480" s="466">
        <v>42093</v>
      </c>
      <c r="N480" s="600" t="s">
        <v>7649</v>
      </c>
      <c r="O480" s="467"/>
      <c r="P480" s="468"/>
      <c r="Q480" s="552">
        <v>10</v>
      </c>
      <c r="R480" s="556">
        <v>26</v>
      </c>
      <c r="S480" s="556">
        <v>14</v>
      </c>
      <c r="T480" s="560">
        <v>50</v>
      </c>
      <c r="U480" s="551"/>
      <c r="AC480" s="769"/>
      <c r="AD480" s="769"/>
    </row>
    <row r="481" spans="1:30" ht="71.25" x14ac:dyDescent="0.15">
      <c r="A481" s="212" t="s">
        <v>4915</v>
      </c>
      <c r="C481" s="493" t="s">
        <v>3263</v>
      </c>
      <c r="D481" s="490" t="s">
        <v>5285</v>
      </c>
      <c r="E481" s="490" t="s">
        <v>5273</v>
      </c>
      <c r="F481" s="233" t="s">
        <v>3311</v>
      </c>
      <c r="G481" s="477" t="s">
        <v>2193</v>
      </c>
      <c r="H481" s="495" t="s">
        <v>4040</v>
      </c>
      <c r="I481" s="476" t="s">
        <v>717</v>
      </c>
      <c r="J481" s="478" t="s">
        <v>921</v>
      </c>
      <c r="K481" s="737" t="s">
        <v>719</v>
      </c>
      <c r="L481" s="738"/>
      <c r="M481" s="479">
        <v>42093</v>
      </c>
      <c r="N481" s="470" t="str">
        <f t="shared" si="12"/>
        <v>60
1号10
2号30
3号20</v>
      </c>
      <c r="O481" s="498"/>
      <c r="P481" s="499"/>
      <c r="Q481" s="502">
        <v>10</v>
      </c>
      <c r="R481" s="501">
        <v>30</v>
      </c>
      <c r="S481" s="501">
        <v>20</v>
      </c>
      <c r="T481" s="501">
        <f t="shared" si="14"/>
        <v>60</v>
      </c>
      <c r="U481" s="551"/>
      <c r="AC481" s="769"/>
      <c r="AD481" s="769"/>
    </row>
    <row r="482" spans="1:30" ht="71.25" x14ac:dyDescent="0.15">
      <c r="A482" s="212" t="s">
        <v>4915</v>
      </c>
      <c r="C482" s="493" t="s">
        <v>3263</v>
      </c>
      <c r="D482" s="490" t="s">
        <v>5285</v>
      </c>
      <c r="E482" s="490" t="s">
        <v>5275</v>
      </c>
      <c r="F482" s="233" t="s">
        <v>2194</v>
      </c>
      <c r="G482" s="477" t="s">
        <v>2195</v>
      </c>
      <c r="H482" s="495" t="s">
        <v>4043</v>
      </c>
      <c r="I482" s="476" t="s">
        <v>726</v>
      </c>
      <c r="J482" s="478" t="s">
        <v>921</v>
      </c>
      <c r="K482" s="737" t="s">
        <v>724</v>
      </c>
      <c r="L482" s="738"/>
      <c r="M482" s="479">
        <v>42093</v>
      </c>
      <c r="N482" s="470" t="str">
        <f t="shared" si="12"/>
        <v>30
1号10
2号12
3号8</v>
      </c>
      <c r="O482" s="498"/>
      <c r="P482" s="499"/>
      <c r="Q482" s="502">
        <v>10</v>
      </c>
      <c r="R482" s="501">
        <v>12</v>
      </c>
      <c r="S482" s="501">
        <v>8</v>
      </c>
      <c r="T482" s="501">
        <f t="shared" si="14"/>
        <v>30</v>
      </c>
      <c r="U482" s="551"/>
      <c r="AC482" s="769"/>
      <c r="AD482" s="769"/>
    </row>
    <row r="483" spans="1:30" ht="71.25" x14ac:dyDescent="0.15">
      <c r="A483" s="212" t="s">
        <v>4915</v>
      </c>
      <c r="C483" s="224" t="s">
        <v>6045</v>
      </c>
      <c r="D483" s="490" t="s">
        <v>5252</v>
      </c>
      <c r="E483" s="490" t="s">
        <v>5244</v>
      </c>
      <c r="F483" s="458" t="s">
        <v>6315</v>
      </c>
      <c r="G483" s="458" t="s">
        <v>6316</v>
      </c>
      <c r="H483" s="476" t="s">
        <v>2997</v>
      </c>
      <c r="I483" s="454" t="s">
        <v>1120</v>
      </c>
      <c r="J483" s="491" t="s">
        <v>27</v>
      </c>
      <c r="K483" s="737" t="s">
        <v>494</v>
      </c>
      <c r="L483" s="738"/>
      <c r="M483" s="231">
        <v>43187</v>
      </c>
      <c r="N483" s="470" t="str">
        <f t="shared" ref="N483:N484" si="20">SUM(Q483:S483)&amp;CHAR(10)&amp;CHAR(10)&amp;"1号"&amp;Q483&amp;CHAR(10)&amp;"2号"&amp;R483&amp;CHAR(10)&amp;"3号"&amp;S483</f>
        <v>140
1号10
2号75
3号55</v>
      </c>
      <c r="O483" s="471"/>
      <c r="P483" s="469" t="s">
        <v>983</v>
      </c>
      <c r="Q483" s="475">
        <v>10</v>
      </c>
      <c r="R483" s="473">
        <v>75</v>
      </c>
      <c r="S483" s="473">
        <v>55</v>
      </c>
      <c r="T483" s="501">
        <v>140</v>
      </c>
      <c r="U483" s="551"/>
      <c r="AC483" s="769"/>
      <c r="AD483" s="769"/>
    </row>
    <row r="484" spans="1:30" ht="71.25" x14ac:dyDescent="0.15">
      <c r="A484" s="212" t="s">
        <v>4915</v>
      </c>
      <c r="C484" s="224" t="s">
        <v>6045</v>
      </c>
      <c r="D484" s="490" t="s">
        <v>5252</v>
      </c>
      <c r="E484" s="490" t="s">
        <v>5244</v>
      </c>
      <c r="F484" s="458" t="s">
        <v>6317</v>
      </c>
      <c r="G484" s="458" t="s">
        <v>2698</v>
      </c>
      <c r="H484" s="476" t="s">
        <v>2998</v>
      </c>
      <c r="I484" s="454" t="s">
        <v>1121</v>
      </c>
      <c r="J484" s="491" t="s">
        <v>27</v>
      </c>
      <c r="K484" s="737" t="s">
        <v>494</v>
      </c>
      <c r="L484" s="738"/>
      <c r="M484" s="231">
        <v>43187</v>
      </c>
      <c r="N484" s="470" t="str">
        <f t="shared" si="20"/>
        <v>100
1号10
2号50
3号40</v>
      </c>
      <c r="O484" s="471"/>
      <c r="P484" s="469" t="s">
        <v>983</v>
      </c>
      <c r="Q484" s="475">
        <v>10</v>
      </c>
      <c r="R484" s="473">
        <v>50</v>
      </c>
      <c r="S484" s="473">
        <v>40</v>
      </c>
      <c r="T484" s="501">
        <v>100</v>
      </c>
      <c r="U484" s="551"/>
      <c r="AC484" s="769"/>
      <c r="AD484" s="769"/>
    </row>
    <row r="485" spans="1:30" ht="71.25" x14ac:dyDescent="0.15">
      <c r="A485" s="212" t="s">
        <v>4915</v>
      </c>
      <c r="C485" s="224" t="s">
        <v>3263</v>
      </c>
      <c r="D485" s="490" t="s">
        <v>5252</v>
      </c>
      <c r="E485" s="490" t="s">
        <v>5244</v>
      </c>
      <c r="F485" s="458" t="s">
        <v>6597</v>
      </c>
      <c r="G485" s="458" t="s">
        <v>2697</v>
      </c>
      <c r="H485" s="476" t="s">
        <v>2996</v>
      </c>
      <c r="I485" s="454" t="s">
        <v>751</v>
      </c>
      <c r="J485" s="491" t="s">
        <v>7</v>
      </c>
      <c r="K485" s="737" t="s">
        <v>750</v>
      </c>
      <c r="L485" s="738"/>
      <c r="M485" s="231">
        <v>43551</v>
      </c>
      <c r="N485" s="470" t="str">
        <f t="shared" si="12"/>
        <v>95
1号5
2号48
3号42</v>
      </c>
      <c r="O485" s="471"/>
      <c r="P485" s="469"/>
      <c r="Q485" s="475">
        <v>5</v>
      </c>
      <c r="R485" s="473">
        <v>48</v>
      </c>
      <c r="S485" s="473">
        <v>42</v>
      </c>
      <c r="T485" s="501">
        <f t="shared" si="14"/>
        <v>95</v>
      </c>
      <c r="U485" s="551"/>
      <c r="AC485" s="769"/>
      <c r="AD485" s="769"/>
    </row>
    <row r="486" spans="1:30" ht="71.25" x14ac:dyDescent="0.15">
      <c r="A486" s="212" t="s">
        <v>4915</v>
      </c>
      <c r="C486" s="493" t="s">
        <v>3263</v>
      </c>
      <c r="D486" s="490" t="s">
        <v>5252</v>
      </c>
      <c r="E486" s="490" t="s">
        <v>5247</v>
      </c>
      <c r="F486" s="233" t="s">
        <v>3313</v>
      </c>
      <c r="G486" s="477" t="s">
        <v>2196</v>
      </c>
      <c r="H486" s="348" t="s">
        <v>6855</v>
      </c>
      <c r="I486" s="476" t="s">
        <v>760</v>
      </c>
      <c r="J486" s="478" t="s">
        <v>2142</v>
      </c>
      <c r="K486" s="737" t="s">
        <v>8048</v>
      </c>
      <c r="L486" s="738"/>
      <c r="M486" s="479">
        <v>42093</v>
      </c>
      <c r="N486" s="470" t="str">
        <f t="shared" ref="N486" si="21">SUM(Q486:S486)&amp;CHAR(10)&amp;CHAR(10)&amp;"1号"&amp;Q486&amp;CHAR(10)&amp;"2号"&amp;R486&amp;CHAR(10)&amp;"3号"&amp;S486</f>
        <v>85
1号10
2号41
3号34</v>
      </c>
      <c r="O486" s="498"/>
      <c r="P486" s="499" t="s">
        <v>8207</v>
      </c>
      <c r="Q486" s="502">
        <v>10</v>
      </c>
      <c r="R486" s="501">
        <v>41</v>
      </c>
      <c r="S486" s="501">
        <v>34</v>
      </c>
      <c r="T486" s="501">
        <f t="shared" si="14"/>
        <v>85</v>
      </c>
      <c r="U486" s="551"/>
      <c r="AC486" s="769"/>
      <c r="AD486" s="769"/>
    </row>
    <row r="487" spans="1:30" ht="71.25" x14ac:dyDescent="0.15">
      <c r="A487" s="212" t="s">
        <v>4915</v>
      </c>
      <c r="C487" s="493" t="s">
        <v>6045</v>
      </c>
      <c r="D487" s="490" t="s">
        <v>5252</v>
      </c>
      <c r="E487" s="490" t="s">
        <v>5249</v>
      </c>
      <c r="F487" s="458" t="s">
        <v>6052</v>
      </c>
      <c r="G487" s="458" t="s">
        <v>2702</v>
      </c>
      <c r="H487" s="476" t="s">
        <v>3002</v>
      </c>
      <c r="I487" s="454" t="s">
        <v>1127</v>
      </c>
      <c r="J487" s="491" t="s">
        <v>27</v>
      </c>
      <c r="K487" s="737" t="s">
        <v>671</v>
      </c>
      <c r="L487" s="738"/>
      <c r="M487" s="231">
        <v>42818</v>
      </c>
      <c r="N487" s="470" t="str">
        <f t="shared" si="12"/>
        <v>120
1号5
2号70
3号45</v>
      </c>
      <c r="O487" s="471"/>
      <c r="P487" s="469" t="s">
        <v>1124</v>
      </c>
      <c r="Q487" s="475">
        <v>5</v>
      </c>
      <c r="R487" s="474">
        <v>70</v>
      </c>
      <c r="S487" s="473">
        <v>45</v>
      </c>
      <c r="T487" s="501">
        <f t="shared" si="14"/>
        <v>120</v>
      </c>
      <c r="U487" s="551"/>
      <c r="AC487" s="769"/>
      <c r="AD487" s="769"/>
    </row>
    <row r="488" spans="1:30" ht="71.25" x14ac:dyDescent="0.15">
      <c r="A488" s="212" t="s">
        <v>4915</v>
      </c>
      <c r="C488" s="493" t="s">
        <v>5774</v>
      </c>
      <c r="D488" s="490" t="s">
        <v>5252</v>
      </c>
      <c r="E488" s="490" t="s">
        <v>5251</v>
      </c>
      <c r="F488" s="458" t="s">
        <v>5814</v>
      </c>
      <c r="G488" s="458" t="s">
        <v>2704</v>
      </c>
      <c r="H488" s="476" t="s">
        <v>3004</v>
      </c>
      <c r="I488" s="454" t="s">
        <v>1129</v>
      </c>
      <c r="J488" s="491" t="s">
        <v>27</v>
      </c>
      <c r="K488" s="737" t="s">
        <v>765</v>
      </c>
      <c r="L488" s="738"/>
      <c r="M488" s="231">
        <v>42458</v>
      </c>
      <c r="N488" s="470" t="str">
        <f t="shared" ref="N488" si="22">SUM(Q488:S488)&amp;CHAR(10)&amp;CHAR(10)&amp;"1号"&amp;Q488&amp;CHAR(10)&amp;"2号"&amp;R488&amp;CHAR(10)&amp;"3号"&amp;S488</f>
        <v>105
1号5
2号60
3号40</v>
      </c>
      <c r="O488" s="471"/>
      <c r="P488" s="469"/>
      <c r="Q488" s="475">
        <v>5</v>
      </c>
      <c r="R488" s="473">
        <v>60</v>
      </c>
      <c r="S488" s="473">
        <v>40</v>
      </c>
      <c r="T488" s="501">
        <f t="shared" si="14"/>
        <v>105</v>
      </c>
      <c r="U488" s="551"/>
      <c r="AC488" s="769"/>
      <c r="AD488" s="769"/>
    </row>
    <row r="489" spans="1:30" ht="71.25" x14ac:dyDescent="0.15">
      <c r="A489" s="212" t="s">
        <v>4915</v>
      </c>
      <c r="C489" s="224" t="s">
        <v>5774</v>
      </c>
      <c r="D489" s="490" t="s">
        <v>5252</v>
      </c>
      <c r="E489" s="490" t="s">
        <v>5251</v>
      </c>
      <c r="F489" s="458" t="s">
        <v>5815</v>
      </c>
      <c r="G489" s="458" t="s">
        <v>7884</v>
      </c>
      <c r="H489" s="476" t="s">
        <v>3007</v>
      </c>
      <c r="I489" s="454" t="s">
        <v>7885</v>
      </c>
      <c r="J489" s="491" t="s">
        <v>27</v>
      </c>
      <c r="K489" s="737" t="s">
        <v>765</v>
      </c>
      <c r="L489" s="738"/>
      <c r="M489" s="231">
        <v>42458</v>
      </c>
      <c r="N489" s="470" t="str">
        <f t="shared" ref="N489" si="23">SUM(Q489:S489)&amp;CHAR(10)&amp;CHAR(10)&amp;"1号"&amp;Q489&amp;CHAR(10)&amp;"2号"&amp;R489&amp;CHAR(10)&amp;"3号"&amp;S489</f>
        <v>115
1号5
2号59
3号51</v>
      </c>
      <c r="O489" s="471"/>
      <c r="P489" s="469"/>
      <c r="Q489" s="475">
        <v>5</v>
      </c>
      <c r="R489" s="473">
        <v>59</v>
      </c>
      <c r="S489" s="473">
        <v>51</v>
      </c>
      <c r="T489" s="501">
        <f t="shared" si="14"/>
        <v>115</v>
      </c>
      <c r="U489" s="551"/>
      <c r="AC489" s="769"/>
      <c r="AD489" s="769"/>
    </row>
    <row r="490" spans="1:30" ht="71.25" x14ac:dyDescent="0.15">
      <c r="A490" s="212" t="s">
        <v>4915</v>
      </c>
      <c r="C490" s="224" t="s">
        <v>3263</v>
      </c>
      <c r="D490" s="490" t="s">
        <v>5285</v>
      </c>
      <c r="E490" s="490" t="s">
        <v>5282</v>
      </c>
      <c r="F490" s="458" t="s">
        <v>3312</v>
      </c>
      <c r="G490" s="458" t="s">
        <v>2197</v>
      </c>
      <c r="H490" s="476" t="s">
        <v>4062</v>
      </c>
      <c r="I490" s="454" t="s">
        <v>771</v>
      </c>
      <c r="J490" s="491" t="s">
        <v>921</v>
      </c>
      <c r="K490" s="737" t="s">
        <v>4277</v>
      </c>
      <c r="L490" s="738"/>
      <c r="M490" s="231">
        <v>42093</v>
      </c>
      <c r="N490" s="470" t="str">
        <f t="shared" si="12"/>
        <v>80
1号15
2号35
3号30</v>
      </c>
      <c r="O490" s="471"/>
      <c r="P490" s="472"/>
      <c r="Q490" s="475">
        <v>15</v>
      </c>
      <c r="R490" s="474">
        <v>35</v>
      </c>
      <c r="S490" s="473">
        <v>30</v>
      </c>
      <c r="T490" s="501">
        <f t="shared" si="14"/>
        <v>80</v>
      </c>
      <c r="U490" s="551"/>
      <c r="AC490" s="769"/>
      <c r="AD490" s="769"/>
    </row>
    <row r="491" spans="1:30" ht="71.25" x14ac:dyDescent="0.15">
      <c r="A491" s="212" t="s">
        <v>4915</v>
      </c>
      <c r="C491" s="493" t="s">
        <v>3263</v>
      </c>
      <c r="D491" s="490" t="s">
        <v>5285</v>
      </c>
      <c r="E491" s="490" t="s">
        <v>5282</v>
      </c>
      <c r="F491" s="233" t="s">
        <v>3314</v>
      </c>
      <c r="G491" s="477" t="s">
        <v>2198</v>
      </c>
      <c r="H491" s="495" t="s">
        <v>4063</v>
      </c>
      <c r="I491" s="476" t="s">
        <v>779</v>
      </c>
      <c r="J491" s="478" t="s">
        <v>921</v>
      </c>
      <c r="K491" s="737" t="s">
        <v>777</v>
      </c>
      <c r="L491" s="738"/>
      <c r="M491" s="479">
        <v>42093</v>
      </c>
      <c r="N491" s="470" t="str">
        <f t="shared" ref="N491:N492" si="24">SUM(Q491:S491)&amp;CHAR(10)&amp;CHAR(10)&amp;"1号"&amp;Q491&amp;CHAR(10)&amp;"2号"&amp;R491&amp;CHAR(10)&amp;"3号"&amp;S491</f>
        <v>35
1号15
2号9
3号11</v>
      </c>
      <c r="O491" s="498"/>
      <c r="P491" s="499"/>
      <c r="Q491" s="502">
        <v>15</v>
      </c>
      <c r="R491" s="501">
        <v>9</v>
      </c>
      <c r="S491" s="501">
        <v>11</v>
      </c>
      <c r="T491" s="501">
        <v>35</v>
      </c>
      <c r="U491" s="551"/>
      <c r="AC491" s="769"/>
      <c r="AD491" s="769"/>
    </row>
    <row r="492" spans="1:30" ht="71.25" x14ac:dyDescent="0.15">
      <c r="A492" s="212" t="s">
        <v>4915</v>
      </c>
      <c r="C492" s="493" t="s">
        <v>6045</v>
      </c>
      <c r="D492" s="490" t="s">
        <v>5285</v>
      </c>
      <c r="E492" s="490" t="s">
        <v>5282</v>
      </c>
      <c r="F492" s="233" t="s">
        <v>6053</v>
      </c>
      <c r="G492" s="477" t="s">
        <v>2708</v>
      </c>
      <c r="H492" s="495" t="s">
        <v>3009</v>
      </c>
      <c r="I492" s="476" t="s">
        <v>771</v>
      </c>
      <c r="J492" s="478" t="s">
        <v>7</v>
      </c>
      <c r="K492" s="737" t="s">
        <v>775</v>
      </c>
      <c r="L492" s="738"/>
      <c r="M492" s="479">
        <v>42818</v>
      </c>
      <c r="N492" s="470" t="str">
        <f t="shared" si="24"/>
        <v>75
1号15
2号32
3号28</v>
      </c>
      <c r="O492" s="498"/>
      <c r="P492" s="499"/>
      <c r="Q492" s="502">
        <v>15</v>
      </c>
      <c r="R492" s="501">
        <v>32</v>
      </c>
      <c r="S492" s="501">
        <v>28</v>
      </c>
      <c r="T492" s="501">
        <v>75</v>
      </c>
      <c r="U492" s="551"/>
      <c r="AC492" s="769"/>
      <c r="AD492" s="769"/>
    </row>
    <row r="493" spans="1:30" ht="71.25" x14ac:dyDescent="0.15">
      <c r="A493" s="212" t="s">
        <v>4915</v>
      </c>
      <c r="C493" s="224" t="s">
        <v>3263</v>
      </c>
      <c r="D493" s="490" t="s">
        <v>5285</v>
      </c>
      <c r="E493" s="490" t="s">
        <v>5284</v>
      </c>
      <c r="F493" s="458" t="s">
        <v>3315</v>
      </c>
      <c r="G493" s="458" t="s">
        <v>2199</v>
      </c>
      <c r="H493" s="476" t="s">
        <v>6856</v>
      </c>
      <c r="I493" s="454" t="s">
        <v>767</v>
      </c>
      <c r="J493" s="491" t="s">
        <v>921</v>
      </c>
      <c r="K493" s="737" t="s">
        <v>719</v>
      </c>
      <c r="L493" s="738"/>
      <c r="M493" s="231">
        <v>42093</v>
      </c>
      <c r="N493" s="470" t="str">
        <f t="shared" si="12"/>
        <v>110
1号10
2号65
3号35</v>
      </c>
      <c r="O493" s="471"/>
      <c r="P493" s="469" t="s">
        <v>5846</v>
      </c>
      <c r="Q493" s="475">
        <v>10</v>
      </c>
      <c r="R493" s="473">
        <v>65</v>
      </c>
      <c r="S493" s="473">
        <v>35</v>
      </c>
      <c r="T493" s="501">
        <f t="shared" si="14"/>
        <v>110</v>
      </c>
      <c r="U493" s="551"/>
      <c r="AC493" s="769"/>
      <c r="AD493" s="769"/>
    </row>
    <row r="494" spans="1:30" ht="71.25" x14ac:dyDescent="0.15">
      <c r="A494" s="212" t="s">
        <v>4915</v>
      </c>
      <c r="C494" s="493" t="s">
        <v>3263</v>
      </c>
      <c r="D494" s="490" t="s">
        <v>5285</v>
      </c>
      <c r="E494" s="255" t="s">
        <v>5284</v>
      </c>
      <c r="F494" s="233" t="s">
        <v>3316</v>
      </c>
      <c r="G494" s="477" t="s">
        <v>2200</v>
      </c>
      <c r="H494" s="495" t="s">
        <v>6857</v>
      </c>
      <c r="I494" s="476" t="s">
        <v>1137</v>
      </c>
      <c r="J494" s="478" t="s">
        <v>921</v>
      </c>
      <c r="K494" s="737" t="s">
        <v>719</v>
      </c>
      <c r="L494" s="738"/>
      <c r="M494" s="479">
        <v>42093</v>
      </c>
      <c r="N494" s="470" t="str">
        <f t="shared" ref="N494:N569" si="25">SUM(Q494:S494)&amp;CHAR(10)&amp;CHAR(10)&amp;"1号"&amp;Q494&amp;CHAR(10)&amp;"2号"&amp;R494&amp;CHAR(10)&amp;"3号"&amp;S494</f>
        <v>25
1号5
2号10
3号10</v>
      </c>
      <c r="O494" s="498"/>
      <c r="P494" s="499" t="s">
        <v>5846</v>
      </c>
      <c r="Q494" s="502">
        <v>5</v>
      </c>
      <c r="R494" s="501">
        <v>10</v>
      </c>
      <c r="S494" s="501">
        <v>10</v>
      </c>
      <c r="T494" s="501">
        <f t="shared" ref="T494:T565" si="26">SUBTOTAL(9,Q494:S494)</f>
        <v>25</v>
      </c>
      <c r="U494" s="551"/>
      <c r="AC494" s="769"/>
      <c r="AD494" s="769"/>
    </row>
    <row r="495" spans="1:30" ht="71.25" x14ac:dyDescent="0.15">
      <c r="A495" s="212" t="s">
        <v>4915</v>
      </c>
      <c r="C495" s="493" t="s">
        <v>3263</v>
      </c>
      <c r="D495" s="490" t="s">
        <v>5285</v>
      </c>
      <c r="E495" s="255" t="s">
        <v>5284</v>
      </c>
      <c r="F495" s="233" t="s">
        <v>3317</v>
      </c>
      <c r="G495" s="477" t="s">
        <v>2201</v>
      </c>
      <c r="H495" s="495" t="s">
        <v>6858</v>
      </c>
      <c r="I495" s="476" t="s">
        <v>1136</v>
      </c>
      <c r="J495" s="478" t="s">
        <v>921</v>
      </c>
      <c r="K495" s="737" t="s">
        <v>719</v>
      </c>
      <c r="L495" s="738"/>
      <c r="M495" s="479">
        <v>42093</v>
      </c>
      <c r="N495" s="470" t="str">
        <f t="shared" si="25"/>
        <v>25
1号5
2号10
3号10</v>
      </c>
      <c r="O495" s="498"/>
      <c r="P495" s="499" t="s">
        <v>5846</v>
      </c>
      <c r="Q495" s="502">
        <v>5</v>
      </c>
      <c r="R495" s="501">
        <v>10</v>
      </c>
      <c r="S495" s="501">
        <v>10</v>
      </c>
      <c r="T495" s="501">
        <f t="shared" si="26"/>
        <v>25</v>
      </c>
      <c r="U495" s="551"/>
      <c r="AC495" s="769"/>
      <c r="AD495" s="769"/>
    </row>
    <row r="496" spans="1:30" ht="71.25" x14ac:dyDescent="0.15">
      <c r="A496" s="212" t="s">
        <v>4915</v>
      </c>
      <c r="C496" s="493" t="s">
        <v>3263</v>
      </c>
      <c r="D496" s="490" t="s">
        <v>5300</v>
      </c>
      <c r="E496" s="255" t="s">
        <v>5291</v>
      </c>
      <c r="F496" s="233" t="s">
        <v>3318</v>
      </c>
      <c r="G496" s="477" t="s">
        <v>2202</v>
      </c>
      <c r="H496" s="495" t="s">
        <v>6859</v>
      </c>
      <c r="I496" s="476" t="s">
        <v>1142</v>
      </c>
      <c r="J496" s="478" t="s">
        <v>921</v>
      </c>
      <c r="K496" s="737" t="s">
        <v>800</v>
      </c>
      <c r="L496" s="738"/>
      <c r="M496" s="479">
        <v>42093</v>
      </c>
      <c r="N496" s="470" t="str">
        <f t="shared" si="25"/>
        <v>70
1号10
2号40
3号20</v>
      </c>
      <c r="O496" s="498"/>
      <c r="P496" s="499"/>
      <c r="Q496" s="502">
        <v>10</v>
      </c>
      <c r="R496" s="501">
        <v>40</v>
      </c>
      <c r="S496" s="501">
        <v>20</v>
      </c>
      <c r="T496" s="501">
        <f t="shared" si="26"/>
        <v>70</v>
      </c>
      <c r="U496" s="551"/>
      <c r="AC496" s="769"/>
      <c r="AD496" s="769"/>
    </row>
    <row r="497" spans="1:30" ht="71.25" x14ac:dyDescent="0.15">
      <c r="A497" s="212" t="s">
        <v>4915</v>
      </c>
      <c r="C497" s="493" t="s">
        <v>3263</v>
      </c>
      <c r="D497" s="490" t="s">
        <v>5300</v>
      </c>
      <c r="E497" s="490" t="s">
        <v>5291</v>
      </c>
      <c r="F497" s="233" t="s">
        <v>3319</v>
      </c>
      <c r="G497" s="477" t="s">
        <v>2203</v>
      </c>
      <c r="H497" s="495" t="s">
        <v>6860</v>
      </c>
      <c r="I497" s="476" t="s">
        <v>37</v>
      </c>
      <c r="J497" s="478" t="s">
        <v>921</v>
      </c>
      <c r="K497" s="737" t="s">
        <v>18</v>
      </c>
      <c r="L497" s="738"/>
      <c r="M497" s="479">
        <v>42093</v>
      </c>
      <c r="N497" s="470" t="str">
        <f t="shared" si="25"/>
        <v>100
1号10
2号55
3号35</v>
      </c>
      <c r="O497" s="498"/>
      <c r="P497" s="499"/>
      <c r="Q497" s="502">
        <v>10</v>
      </c>
      <c r="R497" s="501">
        <v>55</v>
      </c>
      <c r="S497" s="501">
        <v>35</v>
      </c>
      <c r="T497" s="501">
        <f t="shared" si="26"/>
        <v>100</v>
      </c>
      <c r="U497" s="551"/>
      <c r="AC497" s="769"/>
      <c r="AD497" s="769"/>
    </row>
    <row r="498" spans="1:30" ht="71.25" x14ac:dyDescent="0.15">
      <c r="A498" s="212" t="s">
        <v>4915</v>
      </c>
      <c r="C498" s="493" t="s">
        <v>3263</v>
      </c>
      <c r="D498" s="490" t="s">
        <v>5300</v>
      </c>
      <c r="E498" s="490" t="s">
        <v>5291</v>
      </c>
      <c r="F498" s="233" t="s">
        <v>3320</v>
      </c>
      <c r="G498" s="477" t="s">
        <v>5847</v>
      </c>
      <c r="H498" s="495" t="s">
        <v>6861</v>
      </c>
      <c r="I498" s="476" t="s">
        <v>2204</v>
      </c>
      <c r="J498" s="478" t="s">
        <v>921</v>
      </c>
      <c r="K498" s="737" t="s">
        <v>18</v>
      </c>
      <c r="L498" s="738"/>
      <c r="M498" s="479">
        <v>42093</v>
      </c>
      <c r="N498" s="470" t="str">
        <f t="shared" si="25"/>
        <v>55
1号5
2号30
3号20</v>
      </c>
      <c r="O498" s="498"/>
      <c r="P498" s="499"/>
      <c r="Q498" s="502">
        <v>5</v>
      </c>
      <c r="R498" s="549">
        <v>30</v>
      </c>
      <c r="S498" s="549">
        <v>20</v>
      </c>
      <c r="T498" s="501">
        <f t="shared" si="26"/>
        <v>55</v>
      </c>
      <c r="U498" s="551"/>
      <c r="AC498" s="769"/>
      <c r="AD498" s="769"/>
    </row>
    <row r="499" spans="1:30" ht="71.25" x14ac:dyDescent="0.15">
      <c r="A499" s="212" t="s">
        <v>4915</v>
      </c>
      <c r="C499" s="493" t="s">
        <v>3263</v>
      </c>
      <c r="D499" s="490" t="s">
        <v>5300</v>
      </c>
      <c r="E499" s="490" t="s">
        <v>5291</v>
      </c>
      <c r="F499" s="233" t="s">
        <v>3321</v>
      </c>
      <c r="G499" s="477" t="s">
        <v>2206</v>
      </c>
      <c r="H499" s="495" t="s">
        <v>6862</v>
      </c>
      <c r="I499" s="476" t="s">
        <v>2205</v>
      </c>
      <c r="J499" s="478" t="s">
        <v>921</v>
      </c>
      <c r="K499" s="737" t="s">
        <v>803</v>
      </c>
      <c r="L499" s="738"/>
      <c r="M499" s="479">
        <v>42093</v>
      </c>
      <c r="N499" s="470" t="str">
        <f t="shared" si="25"/>
        <v>50
1号0
2号36
3号14</v>
      </c>
      <c r="O499" s="498"/>
      <c r="P499" s="499"/>
      <c r="Q499" s="502">
        <v>0</v>
      </c>
      <c r="R499" s="501">
        <v>36</v>
      </c>
      <c r="S499" s="501">
        <v>14</v>
      </c>
      <c r="T499" s="501">
        <f t="shared" si="26"/>
        <v>50</v>
      </c>
      <c r="U499" s="551"/>
      <c r="AC499" s="769"/>
      <c r="AD499" s="769"/>
    </row>
    <row r="500" spans="1:30" ht="71.25" x14ac:dyDescent="0.15">
      <c r="A500" s="212" t="s">
        <v>4915</v>
      </c>
      <c r="C500" s="493" t="s">
        <v>3263</v>
      </c>
      <c r="D500" s="490" t="s">
        <v>5300</v>
      </c>
      <c r="E500" s="490" t="s">
        <v>5291</v>
      </c>
      <c r="F500" s="233" t="s">
        <v>3323</v>
      </c>
      <c r="G500" s="477" t="s">
        <v>2207</v>
      </c>
      <c r="H500" s="495" t="s">
        <v>6863</v>
      </c>
      <c r="I500" s="476" t="s">
        <v>6864</v>
      </c>
      <c r="J500" s="478" t="s">
        <v>921</v>
      </c>
      <c r="K500" s="737" t="s">
        <v>803</v>
      </c>
      <c r="L500" s="738"/>
      <c r="M500" s="479">
        <v>42093</v>
      </c>
      <c r="N500" s="470" t="str">
        <f t="shared" si="25"/>
        <v>70
1号0
2号40
3号30</v>
      </c>
      <c r="O500" s="498"/>
      <c r="P500" s="499"/>
      <c r="Q500" s="502">
        <v>0</v>
      </c>
      <c r="R500" s="501">
        <v>40</v>
      </c>
      <c r="S500" s="501">
        <v>30</v>
      </c>
      <c r="T500" s="501">
        <f t="shared" si="26"/>
        <v>70</v>
      </c>
      <c r="U500" s="551"/>
      <c r="AC500" s="769"/>
      <c r="AD500" s="769"/>
    </row>
    <row r="501" spans="1:30" ht="71.25" x14ac:dyDescent="0.15">
      <c r="A501" s="212" t="s">
        <v>4915</v>
      </c>
      <c r="C501" s="493" t="s">
        <v>3263</v>
      </c>
      <c r="D501" s="490" t="s">
        <v>5300</v>
      </c>
      <c r="E501" s="490" t="s">
        <v>5293</v>
      </c>
      <c r="F501" s="233" t="s">
        <v>3322</v>
      </c>
      <c r="G501" s="477" t="s">
        <v>2208</v>
      </c>
      <c r="H501" s="495" t="s">
        <v>4077</v>
      </c>
      <c r="I501" s="476" t="s">
        <v>806</v>
      </c>
      <c r="J501" s="478" t="s">
        <v>921</v>
      </c>
      <c r="K501" s="737" t="s">
        <v>805</v>
      </c>
      <c r="L501" s="738"/>
      <c r="M501" s="479">
        <v>42093</v>
      </c>
      <c r="N501" s="470" t="str">
        <f t="shared" si="25"/>
        <v>120
1号15
2号58
3号47</v>
      </c>
      <c r="O501" s="498"/>
      <c r="P501" s="499"/>
      <c r="Q501" s="502">
        <v>15</v>
      </c>
      <c r="R501" s="501">
        <v>58</v>
      </c>
      <c r="S501" s="501">
        <v>47</v>
      </c>
      <c r="T501" s="501">
        <f t="shared" si="26"/>
        <v>120</v>
      </c>
      <c r="U501" s="551"/>
      <c r="AC501" s="769"/>
      <c r="AD501" s="769"/>
    </row>
    <row r="502" spans="1:30" ht="71.25" x14ac:dyDescent="0.15">
      <c r="A502" s="212" t="s">
        <v>4915</v>
      </c>
      <c r="C502" s="493" t="s">
        <v>3263</v>
      </c>
      <c r="D502" s="490" t="s">
        <v>5300</v>
      </c>
      <c r="E502" s="490" t="s">
        <v>5293</v>
      </c>
      <c r="F502" s="233" t="s">
        <v>3324</v>
      </c>
      <c r="G502" s="477" t="s">
        <v>5310</v>
      </c>
      <c r="H502" s="495" t="s">
        <v>4078</v>
      </c>
      <c r="I502" s="476" t="s">
        <v>808</v>
      </c>
      <c r="J502" s="478" t="s">
        <v>921</v>
      </c>
      <c r="K502" s="737" t="s">
        <v>807</v>
      </c>
      <c r="L502" s="738"/>
      <c r="M502" s="479">
        <v>42093</v>
      </c>
      <c r="N502" s="470" t="str">
        <f t="shared" si="25"/>
        <v>65
1号15
2号30
3号20</v>
      </c>
      <c r="O502" s="498"/>
      <c r="P502" s="499"/>
      <c r="Q502" s="502">
        <v>15</v>
      </c>
      <c r="R502" s="501">
        <v>30</v>
      </c>
      <c r="S502" s="501">
        <v>20</v>
      </c>
      <c r="T502" s="501">
        <f t="shared" si="26"/>
        <v>65</v>
      </c>
      <c r="U502" s="551"/>
      <c r="AC502" s="769"/>
      <c r="AD502" s="769"/>
    </row>
    <row r="503" spans="1:30" ht="71.25" x14ac:dyDescent="0.15">
      <c r="A503" s="212" t="s">
        <v>4915</v>
      </c>
      <c r="C503" s="493" t="s">
        <v>3263</v>
      </c>
      <c r="D503" s="255" t="s">
        <v>5300</v>
      </c>
      <c r="E503" s="255" t="s">
        <v>5293</v>
      </c>
      <c r="F503" s="233" t="s">
        <v>6598</v>
      </c>
      <c r="G503" s="477" t="s">
        <v>2714</v>
      </c>
      <c r="H503" s="495" t="s">
        <v>3017</v>
      </c>
      <c r="I503" s="476" t="s">
        <v>6071</v>
      </c>
      <c r="J503" s="478" t="s">
        <v>7</v>
      </c>
      <c r="K503" s="737" t="s">
        <v>805</v>
      </c>
      <c r="L503" s="738"/>
      <c r="M503" s="479">
        <v>43551</v>
      </c>
      <c r="N503" s="470" t="str">
        <f t="shared" si="25"/>
        <v>135
1号15
2号68
3号52</v>
      </c>
      <c r="O503" s="498"/>
      <c r="P503" s="499"/>
      <c r="Q503" s="502">
        <v>15</v>
      </c>
      <c r="R503" s="501">
        <v>68</v>
      </c>
      <c r="S503" s="501">
        <v>52</v>
      </c>
      <c r="T503" s="501">
        <f t="shared" si="26"/>
        <v>135</v>
      </c>
      <c r="U503" s="551"/>
      <c r="AC503" s="769"/>
      <c r="AD503" s="769"/>
    </row>
    <row r="504" spans="1:30" ht="71.25" x14ac:dyDescent="0.15">
      <c r="A504" s="212" t="s">
        <v>4915</v>
      </c>
      <c r="C504" s="224" t="s">
        <v>3263</v>
      </c>
      <c r="D504" s="490" t="s">
        <v>5300</v>
      </c>
      <c r="E504" s="490" t="s">
        <v>5297</v>
      </c>
      <c r="F504" s="458" t="s">
        <v>3325</v>
      </c>
      <c r="G504" s="458" t="s">
        <v>2209</v>
      </c>
      <c r="H504" s="476" t="s">
        <v>3824</v>
      </c>
      <c r="I504" s="454" t="s">
        <v>818</v>
      </c>
      <c r="J504" s="491" t="s">
        <v>921</v>
      </c>
      <c r="K504" s="737" t="s">
        <v>817</v>
      </c>
      <c r="L504" s="738"/>
      <c r="M504" s="231">
        <v>42093</v>
      </c>
      <c r="N504" s="470" t="str">
        <f t="shared" si="25"/>
        <v>70
1号10
2号34
3号26</v>
      </c>
      <c r="O504" s="471"/>
      <c r="P504" s="469"/>
      <c r="Q504" s="547">
        <v>10</v>
      </c>
      <c r="R504" s="474">
        <v>34</v>
      </c>
      <c r="S504" s="473">
        <v>26</v>
      </c>
      <c r="T504" s="501">
        <f t="shared" si="26"/>
        <v>70</v>
      </c>
      <c r="U504" s="551"/>
      <c r="AC504" s="769"/>
      <c r="AD504" s="769"/>
    </row>
    <row r="505" spans="1:30" ht="71.25" x14ac:dyDescent="0.15">
      <c r="A505" s="212" t="s">
        <v>4915</v>
      </c>
      <c r="C505" s="493" t="s">
        <v>3263</v>
      </c>
      <c r="D505" s="490" t="s">
        <v>5300</v>
      </c>
      <c r="E505" s="490" t="s">
        <v>5297</v>
      </c>
      <c r="F505" s="233" t="s">
        <v>3326</v>
      </c>
      <c r="G505" s="477" t="s">
        <v>2210</v>
      </c>
      <c r="H505" s="495" t="s">
        <v>3833</v>
      </c>
      <c r="I505" s="476" t="s">
        <v>845</v>
      </c>
      <c r="J505" s="478" t="s">
        <v>921</v>
      </c>
      <c r="K505" s="737" t="s">
        <v>843</v>
      </c>
      <c r="L505" s="738"/>
      <c r="M505" s="479">
        <v>42093</v>
      </c>
      <c r="N505" s="470" t="str">
        <f t="shared" si="25"/>
        <v>30
1号10
2号8
3号12</v>
      </c>
      <c r="O505" s="498"/>
      <c r="P505" s="499"/>
      <c r="Q505" s="502">
        <v>10</v>
      </c>
      <c r="R505" s="501">
        <v>8</v>
      </c>
      <c r="S505" s="501">
        <v>12</v>
      </c>
      <c r="T505" s="501">
        <f t="shared" si="26"/>
        <v>30</v>
      </c>
      <c r="U505" s="551"/>
      <c r="AC505" s="769"/>
      <c r="AD505" s="769"/>
    </row>
    <row r="506" spans="1:30" ht="71.25" x14ac:dyDescent="0.15">
      <c r="A506" s="212" t="s">
        <v>4915</v>
      </c>
      <c r="C506" s="493" t="s">
        <v>3263</v>
      </c>
      <c r="D506" s="490" t="s">
        <v>5300</v>
      </c>
      <c r="E506" s="490" t="s">
        <v>5297</v>
      </c>
      <c r="F506" s="233" t="s">
        <v>3336</v>
      </c>
      <c r="G506" s="477" t="s">
        <v>2211</v>
      </c>
      <c r="H506" s="495" t="s">
        <v>3829</v>
      </c>
      <c r="I506" s="476" t="s">
        <v>834</v>
      </c>
      <c r="J506" s="478" t="s">
        <v>921</v>
      </c>
      <c r="K506" s="737" t="s">
        <v>4279</v>
      </c>
      <c r="L506" s="738"/>
      <c r="M506" s="479">
        <v>42093</v>
      </c>
      <c r="N506" s="470" t="str">
        <f t="shared" si="25"/>
        <v>20
1号10
2号6
3号4</v>
      </c>
      <c r="O506" s="498"/>
      <c r="P506" s="499"/>
      <c r="Q506" s="502">
        <v>10</v>
      </c>
      <c r="R506" s="501">
        <v>6</v>
      </c>
      <c r="S506" s="501">
        <v>4</v>
      </c>
      <c r="T506" s="501">
        <f t="shared" si="26"/>
        <v>20</v>
      </c>
      <c r="U506" s="551"/>
      <c r="AC506" s="769"/>
      <c r="AD506" s="769"/>
    </row>
    <row r="507" spans="1:30" ht="71.25" x14ac:dyDescent="0.15">
      <c r="A507" s="212" t="s">
        <v>4915</v>
      </c>
      <c r="C507" s="493" t="s">
        <v>3263</v>
      </c>
      <c r="D507" s="490" t="s">
        <v>5300</v>
      </c>
      <c r="E507" s="490" t="s">
        <v>5297</v>
      </c>
      <c r="F507" s="233" t="s">
        <v>3335</v>
      </c>
      <c r="G507" s="477" t="s">
        <v>7888</v>
      </c>
      <c r="H507" s="495" t="s">
        <v>3828</v>
      </c>
      <c r="I507" s="476" t="s">
        <v>832</v>
      </c>
      <c r="J507" s="478" t="s">
        <v>921</v>
      </c>
      <c r="K507" s="737" t="s">
        <v>6865</v>
      </c>
      <c r="L507" s="738"/>
      <c r="M507" s="479">
        <v>42093</v>
      </c>
      <c r="N507" s="470" t="str">
        <f t="shared" si="25"/>
        <v>40
1号10
2号15
3号15</v>
      </c>
      <c r="O507" s="498"/>
      <c r="P507" s="499"/>
      <c r="Q507" s="502">
        <v>10</v>
      </c>
      <c r="R507" s="501">
        <v>15</v>
      </c>
      <c r="S507" s="501">
        <v>15</v>
      </c>
      <c r="T507" s="501">
        <f t="shared" si="26"/>
        <v>40</v>
      </c>
      <c r="U507" s="551"/>
      <c r="AC507" s="769"/>
      <c r="AD507" s="769"/>
    </row>
    <row r="508" spans="1:30" ht="71.25" x14ac:dyDescent="0.15">
      <c r="A508" s="212" t="s">
        <v>4915</v>
      </c>
      <c r="C508" s="493" t="s">
        <v>3263</v>
      </c>
      <c r="D508" s="490" t="s">
        <v>5300</v>
      </c>
      <c r="E508" s="490" t="s">
        <v>5297</v>
      </c>
      <c r="F508" s="233" t="s">
        <v>3334</v>
      </c>
      <c r="G508" s="477" t="s">
        <v>7889</v>
      </c>
      <c r="H508" s="495" t="s">
        <v>3830</v>
      </c>
      <c r="I508" s="476" t="s">
        <v>837</v>
      </c>
      <c r="J508" s="478" t="s">
        <v>921</v>
      </c>
      <c r="K508" s="737" t="s">
        <v>4280</v>
      </c>
      <c r="L508" s="738"/>
      <c r="M508" s="479">
        <v>42093</v>
      </c>
      <c r="N508" s="470" t="str">
        <f t="shared" si="25"/>
        <v>80
1号8
2号39
3号33</v>
      </c>
      <c r="O508" s="498"/>
      <c r="P508" s="499"/>
      <c r="Q508" s="502">
        <v>8</v>
      </c>
      <c r="R508" s="501">
        <v>39</v>
      </c>
      <c r="S508" s="501">
        <v>33</v>
      </c>
      <c r="T508" s="501">
        <f t="shared" si="26"/>
        <v>80</v>
      </c>
      <c r="U508" s="551"/>
      <c r="AC508" s="769"/>
      <c r="AD508" s="769"/>
    </row>
    <row r="509" spans="1:30" ht="71.25" x14ac:dyDescent="0.15">
      <c r="A509" s="212" t="s">
        <v>4915</v>
      </c>
      <c r="C509" s="493" t="s">
        <v>3263</v>
      </c>
      <c r="D509" s="490" t="s">
        <v>5300</v>
      </c>
      <c r="E509" s="490" t="s">
        <v>5297</v>
      </c>
      <c r="F509" s="233" t="s">
        <v>3333</v>
      </c>
      <c r="G509" s="477" t="s">
        <v>2212</v>
      </c>
      <c r="H509" s="495" t="s">
        <v>3831</v>
      </c>
      <c r="I509" s="476" t="s">
        <v>840</v>
      </c>
      <c r="J509" s="478" t="s">
        <v>921</v>
      </c>
      <c r="K509" s="737" t="s">
        <v>838</v>
      </c>
      <c r="L509" s="738"/>
      <c r="M509" s="479">
        <v>42093</v>
      </c>
      <c r="N509" s="470" t="str">
        <f t="shared" si="25"/>
        <v>40
1号10
2号15
3号15</v>
      </c>
      <c r="O509" s="498"/>
      <c r="P509" s="499"/>
      <c r="Q509" s="502">
        <v>10</v>
      </c>
      <c r="R509" s="501">
        <v>15</v>
      </c>
      <c r="S509" s="501">
        <v>15</v>
      </c>
      <c r="T509" s="501">
        <f t="shared" si="26"/>
        <v>40</v>
      </c>
      <c r="U509" s="551"/>
      <c r="AC509" s="769"/>
      <c r="AD509" s="769"/>
    </row>
    <row r="510" spans="1:30" ht="71.25" x14ac:dyDescent="0.15">
      <c r="A510" s="212" t="s">
        <v>4915</v>
      </c>
      <c r="C510" s="493" t="s">
        <v>3263</v>
      </c>
      <c r="D510" s="490" t="s">
        <v>5300</v>
      </c>
      <c r="E510" s="490" t="s">
        <v>5299</v>
      </c>
      <c r="F510" s="233" t="s">
        <v>3332</v>
      </c>
      <c r="G510" s="477" t="s">
        <v>2213</v>
      </c>
      <c r="H510" s="495" t="s">
        <v>6866</v>
      </c>
      <c r="I510" s="476" t="s">
        <v>1151</v>
      </c>
      <c r="J510" s="478" t="s">
        <v>922</v>
      </c>
      <c r="K510" s="737" t="s">
        <v>1150</v>
      </c>
      <c r="L510" s="738"/>
      <c r="M510" s="479">
        <v>42093</v>
      </c>
      <c r="N510" s="470" t="str">
        <f t="shared" si="25"/>
        <v>215
1号60
2号75
3号80</v>
      </c>
      <c r="O510" s="498"/>
      <c r="P510" s="499"/>
      <c r="Q510" s="502">
        <v>60</v>
      </c>
      <c r="R510" s="501">
        <v>75</v>
      </c>
      <c r="S510" s="501">
        <v>80</v>
      </c>
      <c r="T510" s="501">
        <f t="shared" si="26"/>
        <v>215</v>
      </c>
      <c r="U510" s="551"/>
      <c r="AC510" s="769"/>
      <c r="AD510" s="769"/>
    </row>
    <row r="511" spans="1:30" ht="71.25" x14ac:dyDescent="0.15">
      <c r="A511" s="212" t="s">
        <v>4915</v>
      </c>
      <c r="C511" s="493" t="s">
        <v>5774</v>
      </c>
      <c r="D511" s="490" t="s">
        <v>5271</v>
      </c>
      <c r="E511" s="490" t="s">
        <v>5256</v>
      </c>
      <c r="F511" s="233" t="s">
        <v>5817</v>
      </c>
      <c r="G511" s="477" t="s">
        <v>2724</v>
      </c>
      <c r="H511" s="495" t="s">
        <v>3023</v>
      </c>
      <c r="I511" s="476" t="s">
        <v>1153</v>
      </c>
      <c r="J511" s="478" t="s">
        <v>7</v>
      </c>
      <c r="K511" s="737" t="s">
        <v>1154</v>
      </c>
      <c r="L511" s="738"/>
      <c r="M511" s="479">
        <v>42458</v>
      </c>
      <c r="N511" s="470" t="str">
        <f t="shared" si="25"/>
        <v>125
1号5
2号65
3号55</v>
      </c>
      <c r="O511" s="498"/>
      <c r="P511" s="499"/>
      <c r="Q511" s="502">
        <v>5</v>
      </c>
      <c r="R511" s="501">
        <v>65</v>
      </c>
      <c r="S511" s="501">
        <v>55</v>
      </c>
      <c r="T511" s="501">
        <f t="shared" si="26"/>
        <v>125</v>
      </c>
      <c r="U511" s="551"/>
      <c r="AC511" s="769"/>
      <c r="AD511" s="769"/>
    </row>
    <row r="512" spans="1:30" ht="71.25" x14ac:dyDescent="0.15">
      <c r="A512" s="212" t="s">
        <v>4915</v>
      </c>
      <c r="C512" s="224" t="s">
        <v>5774</v>
      </c>
      <c r="D512" s="490" t="s">
        <v>5271</v>
      </c>
      <c r="E512" s="490" t="s">
        <v>5256</v>
      </c>
      <c r="F512" s="458" t="s">
        <v>5818</v>
      </c>
      <c r="G512" s="458" t="s">
        <v>2731</v>
      </c>
      <c r="H512" s="476" t="s">
        <v>3030</v>
      </c>
      <c r="I512" s="454" t="s">
        <v>1157</v>
      </c>
      <c r="J512" s="491" t="s">
        <v>7</v>
      </c>
      <c r="K512" s="737" t="s">
        <v>1154</v>
      </c>
      <c r="L512" s="738"/>
      <c r="M512" s="231">
        <v>42458</v>
      </c>
      <c r="N512" s="470" t="str">
        <f t="shared" si="25"/>
        <v>65
1号5
2号30
3号30</v>
      </c>
      <c r="O512" s="471"/>
      <c r="P512" s="469"/>
      <c r="Q512" s="475">
        <v>5</v>
      </c>
      <c r="R512" s="473">
        <v>30</v>
      </c>
      <c r="S512" s="473">
        <v>30</v>
      </c>
      <c r="T512" s="501">
        <f t="shared" si="26"/>
        <v>65</v>
      </c>
      <c r="U512" s="551"/>
      <c r="AC512" s="769"/>
      <c r="AD512" s="769"/>
    </row>
    <row r="513" spans="1:30" ht="71.25" x14ac:dyDescent="0.15">
      <c r="A513" s="212" t="s">
        <v>4915</v>
      </c>
      <c r="C513" s="224" t="s">
        <v>6045</v>
      </c>
      <c r="D513" s="490" t="s">
        <v>5271</v>
      </c>
      <c r="E513" s="490" t="s">
        <v>5256</v>
      </c>
      <c r="F513" s="458" t="s">
        <v>6055</v>
      </c>
      <c r="G513" s="458" t="s">
        <v>2722</v>
      </c>
      <c r="H513" s="476" t="s">
        <v>3021</v>
      </c>
      <c r="I513" s="454" t="s">
        <v>853</v>
      </c>
      <c r="J513" s="491" t="s">
        <v>7</v>
      </c>
      <c r="K513" s="737" t="s">
        <v>8061</v>
      </c>
      <c r="L513" s="738"/>
      <c r="M513" s="231">
        <v>42818</v>
      </c>
      <c r="N513" s="470" t="str">
        <f t="shared" si="25"/>
        <v>60
1号6
2号24
3号30</v>
      </c>
      <c r="O513" s="471"/>
      <c r="P513" s="469"/>
      <c r="Q513" s="475">
        <v>6</v>
      </c>
      <c r="R513" s="473">
        <v>24</v>
      </c>
      <c r="S513" s="473">
        <v>30</v>
      </c>
      <c r="T513" s="501">
        <f t="shared" si="26"/>
        <v>60</v>
      </c>
      <c r="U513" s="551"/>
      <c r="AC513" s="769"/>
      <c r="AD513" s="769"/>
    </row>
    <row r="514" spans="1:30" ht="71.25" x14ac:dyDescent="0.15">
      <c r="A514" s="212" t="s">
        <v>4915</v>
      </c>
      <c r="C514" s="215" t="s">
        <v>6045</v>
      </c>
      <c r="D514" s="216" t="s">
        <v>5271</v>
      </c>
      <c r="E514" s="216" t="s">
        <v>5256</v>
      </c>
      <c r="F514" s="217" t="s">
        <v>6056</v>
      </c>
      <c r="G514" s="217" t="s">
        <v>2727</v>
      </c>
      <c r="H514" s="218" t="s">
        <v>3026</v>
      </c>
      <c r="I514" s="219" t="s">
        <v>1155</v>
      </c>
      <c r="J514" s="220" t="s">
        <v>27</v>
      </c>
      <c r="K514" s="737" t="s">
        <v>8062</v>
      </c>
      <c r="L514" s="738"/>
      <c r="M514" s="222">
        <v>42818</v>
      </c>
      <c r="N514" s="470" t="str">
        <f t="shared" si="25"/>
        <v>70
1号10
2号39
3号21</v>
      </c>
      <c r="O514" s="223"/>
      <c r="P514" s="579"/>
      <c r="Q514" s="475">
        <v>10</v>
      </c>
      <c r="R514" s="473">
        <v>39</v>
      </c>
      <c r="S514" s="473">
        <v>21</v>
      </c>
      <c r="T514" s="501">
        <f t="shared" si="26"/>
        <v>70</v>
      </c>
      <c r="U514" s="551"/>
      <c r="AC514" s="769"/>
      <c r="AD514" s="769"/>
    </row>
    <row r="515" spans="1:30" ht="71.25" x14ac:dyDescent="0.15">
      <c r="A515" s="212" t="s">
        <v>4915</v>
      </c>
      <c r="C515" s="224" t="s">
        <v>6045</v>
      </c>
      <c r="D515" s="490" t="s">
        <v>5271</v>
      </c>
      <c r="E515" s="490" t="s">
        <v>5256</v>
      </c>
      <c r="F515" s="458" t="s">
        <v>6057</v>
      </c>
      <c r="G515" s="458" t="s">
        <v>2728</v>
      </c>
      <c r="H515" s="476" t="s">
        <v>3027</v>
      </c>
      <c r="I515" s="454" t="s">
        <v>1156</v>
      </c>
      <c r="J515" s="491" t="s">
        <v>27</v>
      </c>
      <c r="K515" s="737" t="s">
        <v>8063</v>
      </c>
      <c r="L515" s="738"/>
      <c r="M515" s="231">
        <v>42818</v>
      </c>
      <c r="N515" s="470" t="str">
        <f t="shared" si="25"/>
        <v>60
1号5
2号31
3号24</v>
      </c>
      <c r="O515" s="471"/>
      <c r="P515" s="469"/>
      <c r="Q515" s="475">
        <v>5</v>
      </c>
      <c r="R515" s="473">
        <v>31</v>
      </c>
      <c r="S515" s="473">
        <v>24</v>
      </c>
      <c r="T515" s="501">
        <f t="shared" si="26"/>
        <v>60</v>
      </c>
      <c r="U515" s="551"/>
      <c r="AC515" s="769"/>
      <c r="AD515" s="769"/>
    </row>
    <row r="516" spans="1:30" ht="71.25" x14ac:dyDescent="0.15">
      <c r="A516" s="212" t="s">
        <v>4915</v>
      </c>
      <c r="C516" s="224" t="s">
        <v>6045</v>
      </c>
      <c r="D516" s="490" t="s">
        <v>5271</v>
      </c>
      <c r="E516" s="490" t="s">
        <v>5256</v>
      </c>
      <c r="F516" s="458" t="s">
        <v>6058</v>
      </c>
      <c r="G516" s="458" t="s">
        <v>2729</v>
      </c>
      <c r="H516" s="476" t="s">
        <v>3028</v>
      </c>
      <c r="I516" s="454" t="s">
        <v>863</v>
      </c>
      <c r="J516" s="491" t="s">
        <v>7</v>
      </c>
      <c r="K516" s="737" t="s">
        <v>861</v>
      </c>
      <c r="L516" s="738"/>
      <c r="M516" s="231">
        <v>42818</v>
      </c>
      <c r="N516" s="470" t="str">
        <f t="shared" si="25"/>
        <v>75
1号5
2号36
3号34</v>
      </c>
      <c r="O516" s="471"/>
      <c r="P516" s="469"/>
      <c r="Q516" s="475">
        <v>5</v>
      </c>
      <c r="R516" s="473">
        <v>36</v>
      </c>
      <c r="S516" s="473">
        <v>34</v>
      </c>
      <c r="T516" s="501">
        <f t="shared" si="26"/>
        <v>75</v>
      </c>
      <c r="U516" s="551"/>
      <c r="AC516" s="769"/>
      <c r="AD516" s="769"/>
    </row>
    <row r="517" spans="1:30" ht="71.25" x14ac:dyDescent="0.15">
      <c r="A517" s="212" t="s">
        <v>4915</v>
      </c>
      <c r="C517" s="224" t="s">
        <v>6045</v>
      </c>
      <c r="D517" s="490" t="s">
        <v>5271</v>
      </c>
      <c r="E517" s="490" t="s">
        <v>5256</v>
      </c>
      <c r="F517" s="458" t="s">
        <v>6059</v>
      </c>
      <c r="G517" s="458" t="s">
        <v>2730</v>
      </c>
      <c r="H517" s="476" t="s">
        <v>3029</v>
      </c>
      <c r="I517" s="454" t="s">
        <v>865</v>
      </c>
      <c r="J517" s="491" t="s">
        <v>7</v>
      </c>
      <c r="K517" s="737" t="s">
        <v>8064</v>
      </c>
      <c r="L517" s="738"/>
      <c r="M517" s="231">
        <v>42818</v>
      </c>
      <c r="N517" s="470" t="str">
        <f t="shared" si="25"/>
        <v>130
1号15
2号64
3号51</v>
      </c>
      <c r="O517" s="471"/>
      <c r="P517" s="469"/>
      <c r="Q517" s="475">
        <v>15</v>
      </c>
      <c r="R517" s="473">
        <v>64</v>
      </c>
      <c r="S517" s="473">
        <v>51</v>
      </c>
      <c r="T517" s="501">
        <f t="shared" si="26"/>
        <v>130</v>
      </c>
      <c r="U517" s="551"/>
      <c r="AC517" s="769"/>
      <c r="AD517" s="769"/>
    </row>
    <row r="518" spans="1:30" ht="60" x14ac:dyDescent="0.15">
      <c r="A518" s="212" t="s">
        <v>4915</v>
      </c>
      <c r="C518" s="224" t="s">
        <v>6045</v>
      </c>
      <c r="D518" s="490" t="s">
        <v>5271</v>
      </c>
      <c r="E518" s="490" t="s">
        <v>5256</v>
      </c>
      <c r="F518" s="458" t="s">
        <v>6321</v>
      </c>
      <c r="G518" s="458" t="s">
        <v>2732</v>
      </c>
      <c r="H518" s="476" t="s">
        <v>6322</v>
      </c>
      <c r="I518" s="454" t="s">
        <v>6323</v>
      </c>
      <c r="J518" s="491" t="s">
        <v>7</v>
      </c>
      <c r="K518" s="737" t="s">
        <v>866</v>
      </c>
      <c r="L518" s="738"/>
      <c r="M518" s="231">
        <v>42818</v>
      </c>
      <c r="N518" s="423" t="str">
        <f t="shared" si="25"/>
        <v>175
1号6
2号101
3号68</v>
      </c>
      <c r="O518" s="471"/>
      <c r="P518" s="469"/>
      <c r="Q518" s="475">
        <v>6</v>
      </c>
      <c r="R518" s="473">
        <v>101</v>
      </c>
      <c r="S518" s="473">
        <v>68</v>
      </c>
      <c r="T518" s="501">
        <f t="shared" si="26"/>
        <v>175</v>
      </c>
      <c r="U518" s="551"/>
      <c r="AC518" s="769"/>
      <c r="AD518" s="769"/>
    </row>
    <row r="519" spans="1:30" ht="71.25" x14ac:dyDescent="0.15">
      <c r="A519" s="212" t="s">
        <v>4915</v>
      </c>
      <c r="C519" s="224" t="s">
        <v>6045</v>
      </c>
      <c r="D519" s="490" t="s">
        <v>5271</v>
      </c>
      <c r="E519" s="490" t="s">
        <v>5256</v>
      </c>
      <c r="F519" s="458" t="s">
        <v>6060</v>
      </c>
      <c r="G519" s="458" t="s">
        <v>2733</v>
      </c>
      <c r="H519" s="476" t="s">
        <v>6867</v>
      </c>
      <c r="I519" s="454" t="s">
        <v>6584</v>
      </c>
      <c r="J519" s="491" t="s">
        <v>27</v>
      </c>
      <c r="K519" s="737" t="s">
        <v>8065</v>
      </c>
      <c r="L519" s="738"/>
      <c r="M519" s="231">
        <v>42818</v>
      </c>
      <c r="N519" s="470" t="str">
        <f t="shared" si="25"/>
        <v>100
1号3
2号57
3号40</v>
      </c>
      <c r="O519" s="471"/>
      <c r="P519" s="469"/>
      <c r="Q519" s="475">
        <v>3</v>
      </c>
      <c r="R519" s="473">
        <v>57</v>
      </c>
      <c r="S519" s="473">
        <v>40</v>
      </c>
      <c r="T519" s="501">
        <f t="shared" si="26"/>
        <v>100</v>
      </c>
      <c r="U519" s="551"/>
      <c r="AC519" s="769"/>
      <c r="AD519" s="769"/>
    </row>
    <row r="520" spans="1:30" ht="71.25" x14ac:dyDescent="0.15">
      <c r="A520" s="212" t="s">
        <v>4915</v>
      </c>
      <c r="C520" s="224" t="s">
        <v>6045</v>
      </c>
      <c r="D520" s="490" t="s">
        <v>5271</v>
      </c>
      <c r="E520" s="490" t="s">
        <v>5256</v>
      </c>
      <c r="F520" s="458" t="s">
        <v>6318</v>
      </c>
      <c r="G520" s="458" t="s">
        <v>2723</v>
      </c>
      <c r="H520" s="476" t="s">
        <v>3022</v>
      </c>
      <c r="I520" s="454" t="s">
        <v>854</v>
      </c>
      <c r="J520" s="491" t="s">
        <v>7</v>
      </c>
      <c r="K520" s="737" t="s">
        <v>8066</v>
      </c>
      <c r="L520" s="738"/>
      <c r="M520" s="231">
        <v>43187</v>
      </c>
      <c r="N520" s="470" t="str">
        <f t="shared" si="25"/>
        <v>50
1号10
2号21
3号19</v>
      </c>
      <c r="O520" s="241"/>
      <c r="P520" s="291"/>
      <c r="Q520" s="475">
        <v>10</v>
      </c>
      <c r="R520" s="474">
        <v>21</v>
      </c>
      <c r="S520" s="473">
        <v>19</v>
      </c>
      <c r="T520" s="501">
        <f t="shared" si="26"/>
        <v>50</v>
      </c>
      <c r="U520" s="551"/>
      <c r="AC520" s="769"/>
      <c r="AD520" s="769"/>
    </row>
    <row r="521" spans="1:30" ht="71.25" x14ac:dyDescent="0.15">
      <c r="A521" s="212" t="s">
        <v>4915</v>
      </c>
      <c r="C521" s="224" t="s">
        <v>6045</v>
      </c>
      <c r="D521" s="490" t="s">
        <v>5271</v>
      </c>
      <c r="E521" s="490" t="s">
        <v>5256</v>
      </c>
      <c r="F521" s="458" t="s">
        <v>6319</v>
      </c>
      <c r="G521" s="458" t="s">
        <v>2725</v>
      </c>
      <c r="H521" s="476" t="s">
        <v>3024</v>
      </c>
      <c r="I521" s="454" t="s">
        <v>858</v>
      </c>
      <c r="J521" s="491" t="s">
        <v>7</v>
      </c>
      <c r="K521" s="737" t="s">
        <v>857</v>
      </c>
      <c r="L521" s="738"/>
      <c r="M521" s="231">
        <v>43187</v>
      </c>
      <c r="N521" s="470" t="str">
        <f t="shared" si="25"/>
        <v>55
1号15
2号27
3号13</v>
      </c>
      <c r="O521" s="471"/>
      <c r="P521" s="469"/>
      <c r="Q521" s="475">
        <v>15</v>
      </c>
      <c r="R521" s="473">
        <v>27</v>
      </c>
      <c r="S521" s="473">
        <v>13</v>
      </c>
      <c r="T521" s="501">
        <f t="shared" si="26"/>
        <v>55</v>
      </c>
      <c r="U521" s="551"/>
      <c r="AC521" s="769"/>
      <c r="AD521" s="769"/>
    </row>
    <row r="522" spans="1:30" ht="71.25" x14ac:dyDescent="0.15">
      <c r="A522" s="212" t="s">
        <v>4915</v>
      </c>
      <c r="C522" s="224" t="s">
        <v>6045</v>
      </c>
      <c r="D522" s="490" t="s">
        <v>5271</v>
      </c>
      <c r="E522" s="490" t="s">
        <v>5256</v>
      </c>
      <c r="F522" s="458" t="s">
        <v>6320</v>
      </c>
      <c r="G522" s="458" t="s">
        <v>2726</v>
      </c>
      <c r="H522" s="476" t="s">
        <v>3025</v>
      </c>
      <c r="I522" s="454" t="s">
        <v>860</v>
      </c>
      <c r="J522" s="491" t="s">
        <v>7</v>
      </c>
      <c r="K522" s="737" t="s">
        <v>859</v>
      </c>
      <c r="L522" s="738"/>
      <c r="M522" s="231">
        <v>43187</v>
      </c>
      <c r="N522" s="470" t="str">
        <f t="shared" si="25"/>
        <v>68
1号8
2号29
3号31</v>
      </c>
      <c r="O522" s="471"/>
      <c r="P522" s="469"/>
      <c r="Q522" s="475">
        <v>8</v>
      </c>
      <c r="R522" s="473">
        <v>29</v>
      </c>
      <c r="S522" s="473">
        <v>31</v>
      </c>
      <c r="T522" s="501">
        <f t="shared" si="26"/>
        <v>68</v>
      </c>
      <c r="U522" s="551"/>
      <c r="AC522" s="769"/>
      <c r="AD522" s="769"/>
    </row>
    <row r="523" spans="1:30" ht="71.25" x14ac:dyDescent="0.15">
      <c r="A523" s="212" t="s">
        <v>4915</v>
      </c>
      <c r="C523" s="224" t="s">
        <v>6045</v>
      </c>
      <c r="D523" s="490" t="s">
        <v>5271</v>
      </c>
      <c r="E523" s="490" t="s">
        <v>5256</v>
      </c>
      <c r="F523" s="458" t="s">
        <v>3341</v>
      </c>
      <c r="G523" s="458" t="s">
        <v>1769</v>
      </c>
      <c r="H523" s="476" t="s">
        <v>6328</v>
      </c>
      <c r="I523" s="454" t="s">
        <v>1398</v>
      </c>
      <c r="J523" s="491" t="s">
        <v>987</v>
      </c>
      <c r="K523" s="737" t="s">
        <v>8067</v>
      </c>
      <c r="L523" s="738"/>
      <c r="M523" s="231">
        <v>43187</v>
      </c>
      <c r="N523" s="470" t="str">
        <f t="shared" si="25"/>
        <v>105
1号35
2号45
3号25</v>
      </c>
      <c r="O523" s="471"/>
      <c r="P523" s="469"/>
      <c r="Q523" s="475">
        <v>35</v>
      </c>
      <c r="R523" s="473">
        <v>45</v>
      </c>
      <c r="S523" s="473">
        <v>25</v>
      </c>
      <c r="T523" s="501">
        <f t="shared" si="26"/>
        <v>105</v>
      </c>
      <c r="U523" s="551"/>
      <c r="AC523" s="769"/>
      <c r="AD523" s="769"/>
    </row>
    <row r="524" spans="1:30" ht="71.25" x14ac:dyDescent="0.15">
      <c r="A524" s="212" t="s">
        <v>4915</v>
      </c>
      <c r="C524" s="224" t="s">
        <v>3263</v>
      </c>
      <c r="D524" s="490" t="s">
        <v>5851</v>
      </c>
      <c r="E524" s="490" t="s">
        <v>5303</v>
      </c>
      <c r="F524" s="233" t="s">
        <v>3331</v>
      </c>
      <c r="G524" s="477" t="s">
        <v>2214</v>
      </c>
      <c r="H524" s="495" t="s">
        <v>6868</v>
      </c>
      <c r="I524" s="476" t="s">
        <v>880</v>
      </c>
      <c r="J524" s="478" t="s">
        <v>921</v>
      </c>
      <c r="K524" s="737" t="s">
        <v>777</v>
      </c>
      <c r="L524" s="738"/>
      <c r="M524" s="479">
        <v>42093</v>
      </c>
      <c r="N524" s="470" t="str">
        <f t="shared" si="25"/>
        <v>155
1号25
2号74
3号56</v>
      </c>
      <c r="O524" s="498"/>
      <c r="P524" s="499" t="s">
        <v>7941</v>
      </c>
      <c r="Q524" s="502">
        <v>25</v>
      </c>
      <c r="R524" s="501">
        <v>74</v>
      </c>
      <c r="S524" s="501">
        <v>56</v>
      </c>
      <c r="T524" s="501">
        <f t="shared" si="26"/>
        <v>155</v>
      </c>
      <c r="U524" s="551"/>
      <c r="AC524" s="769"/>
      <c r="AD524" s="769"/>
    </row>
    <row r="525" spans="1:30" ht="71.25" x14ac:dyDescent="0.15">
      <c r="A525" s="212" t="s">
        <v>4915</v>
      </c>
      <c r="C525" s="493" t="s">
        <v>5774</v>
      </c>
      <c r="D525" s="490" t="s">
        <v>5271</v>
      </c>
      <c r="E525" s="255" t="s">
        <v>5257</v>
      </c>
      <c r="F525" s="233" t="s">
        <v>5820</v>
      </c>
      <c r="G525" s="477" t="s">
        <v>2738</v>
      </c>
      <c r="H525" s="495" t="s">
        <v>3036</v>
      </c>
      <c r="I525" s="476" t="s">
        <v>884</v>
      </c>
      <c r="J525" s="478" t="s">
        <v>7</v>
      </c>
      <c r="K525" s="737" t="s">
        <v>883</v>
      </c>
      <c r="L525" s="738"/>
      <c r="M525" s="479">
        <v>42458</v>
      </c>
      <c r="N525" s="470" t="str">
        <f t="shared" si="25"/>
        <v>95
1号15
2号42
3号38</v>
      </c>
      <c r="O525" s="498"/>
      <c r="P525" s="499"/>
      <c r="Q525" s="502">
        <v>15</v>
      </c>
      <c r="R525" s="501">
        <v>42</v>
      </c>
      <c r="S525" s="501">
        <v>38</v>
      </c>
      <c r="T525" s="501">
        <f t="shared" si="26"/>
        <v>95</v>
      </c>
      <c r="U525" s="551"/>
      <c r="AC525" s="769"/>
      <c r="AD525" s="769"/>
    </row>
    <row r="526" spans="1:30" ht="71.25" x14ac:dyDescent="0.15">
      <c r="A526" s="212" t="s">
        <v>6066</v>
      </c>
      <c r="C526" s="224" t="s">
        <v>6045</v>
      </c>
      <c r="D526" s="490" t="s">
        <v>5271</v>
      </c>
      <c r="E526" s="490" t="s">
        <v>5257</v>
      </c>
      <c r="F526" s="458" t="s">
        <v>6869</v>
      </c>
      <c r="G526" s="458" t="s">
        <v>6870</v>
      </c>
      <c r="H526" s="476" t="s">
        <v>6871</v>
      </c>
      <c r="I526" s="454" t="s">
        <v>884</v>
      </c>
      <c r="J526" s="491" t="s">
        <v>2142</v>
      </c>
      <c r="K526" s="737" t="s">
        <v>6872</v>
      </c>
      <c r="L526" s="738"/>
      <c r="M526" s="231">
        <v>42818</v>
      </c>
      <c r="N526" s="470" t="s">
        <v>8213</v>
      </c>
      <c r="O526" s="471"/>
      <c r="P526" s="472"/>
      <c r="Q526" s="475">
        <v>15</v>
      </c>
      <c r="R526" s="474">
        <v>30</v>
      </c>
      <c r="S526" s="473">
        <v>18</v>
      </c>
      <c r="T526" s="501">
        <v>63</v>
      </c>
      <c r="U526" s="551"/>
      <c r="AC526" s="769"/>
      <c r="AD526" s="769"/>
    </row>
    <row r="527" spans="1:30" ht="71.25" x14ac:dyDescent="0.15">
      <c r="A527" s="212" t="s">
        <v>4915</v>
      </c>
      <c r="C527" s="224" t="s">
        <v>5774</v>
      </c>
      <c r="D527" s="230" t="s">
        <v>5271</v>
      </c>
      <c r="E527" s="221" t="s">
        <v>5261</v>
      </c>
      <c r="F527" s="217" t="s">
        <v>1005</v>
      </c>
      <c r="G527" s="221" t="s">
        <v>2739</v>
      </c>
      <c r="H527" s="218" t="s">
        <v>3037</v>
      </c>
      <c r="I527" s="351" t="s">
        <v>6873</v>
      </c>
      <c r="J527" s="351" t="s">
        <v>7</v>
      </c>
      <c r="K527" s="737" t="s">
        <v>891</v>
      </c>
      <c r="L527" s="738"/>
      <c r="M527" s="352">
        <v>42458</v>
      </c>
      <c r="N527" s="470" t="str">
        <f t="shared" si="25"/>
        <v>65
1号15
2号21
3号29</v>
      </c>
      <c r="O527" s="223"/>
      <c r="P527" s="469"/>
      <c r="Q527" s="475">
        <v>15</v>
      </c>
      <c r="R527" s="473">
        <v>21</v>
      </c>
      <c r="S527" s="473">
        <v>29</v>
      </c>
      <c r="T527" s="501">
        <f t="shared" si="26"/>
        <v>65</v>
      </c>
      <c r="U527" s="551"/>
      <c r="AC527" s="769"/>
      <c r="AD527" s="769"/>
    </row>
    <row r="528" spans="1:30" ht="71.25" x14ac:dyDescent="0.15">
      <c r="A528" s="212" t="s">
        <v>4915</v>
      </c>
      <c r="C528" s="224" t="s">
        <v>3263</v>
      </c>
      <c r="D528" s="490" t="s">
        <v>5271</v>
      </c>
      <c r="E528" s="490" t="s">
        <v>5261</v>
      </c>
      <c r="F528" s="458" t="s">
        <v>5848</v>
      </c>
      <c r="G528" s="458" t="s">
        <v>2215</v>
      </c>
      <c r="H528" s="476" t="s">
        <v>4098</v>
      </c>
      <c r="I528" s="454" t="s">
        <v>6874</v>
      </c>
      <c r="J528" s="491" t="s">
        <v>921</v>
      </c>
      <c r="K528" s="737" t="s">
        <v>892</v>
      </c>
      <c r="L528" s="738"/>
      <c r="M528" s="231">
        <v>42093</v>
      </c>
      <c r="N528" s="470" t="str">
        <f t="shared" si="25"/>
        <v>65
1号15
2号25
3号25</v>
      </c>
      <c r="O528" s="471"/>
      <c r="P528" s="469"/>
      <c r="Q528" s="475">
        <v>15</v>
      </c>
      <c r="R528" s="473">
        <v>25</v>
      </c>
      <c r="S528" s="473">
        <v>25</v>
      </c>
      <c r="T528" s="501">
        <f t="shared" si="26"/>
        <v>65</v>
      </c>
      <c r="U528" s="551"/>
      <c r="AC528" s="769"/>
      <c r="AD528" s="769"/>
    </row>
    <row r="529" spans="1:30" ht="71.25" x14ac:dyDescent="0.15">
      <c r="A529" s="212" t="s">
        <v>4915</v>
      </c>
      <c r="C529" s="493" t="s">
        <v>3263</v>
      </c>
      <c r="D529" s="490" t="s">
        <v>5271</v>
      </c>
      <c r="E529" s="490" t="s">
        <v>5261</v>
      </c>
      <c r="F529" s="233" t="s">
        <v>8217</v>
      </c>
      <c r="G529" s="477" t="s">
        <v>2216</v>
      </c>
      <c r="H529" s="495" t="s">
        <v>6875</v>
      </c>
      <c r="I529" s="476" t="s">
        <v>1165</v>
      </c>
      <c r="J529" s="478" t="s">
        <v>921</v>
      </c>
      <c r="K529" s="737" t="s">
        <v>892</v>
      </c>
      <c r="L529" s="738"/>
      <c r="M529" s="479">
        <v>42093</v>
      </c>
      <c r="N529" s="470" t="str">
        <f t="shared" si="25"/>
        <v>45
1号15
2号9
3号21</v>
      </c>
      <c r="O529" s="498"/>
      <c r="P529" s="499"/>
      <c r="Q529" s="502">
        <v>15</v>
      </c>
      <c r="R529" s="501">
        <v>9</v>
      </c>
      <c r="S529" s="501">
        <v>21</v>
      </c>
      <c r="T529" s="501">
        <v>45</v>
      </c>
      <c r="U529" s="551"/>
      <c r="AC529" s="769"/>
      <c r="AD529" s="769"/>
    </row>
    <row r="530" spans="1:30" ht="71.25" x14ac:dyDescent="0.15">
      <c r="A530" s="212" t="s">
        <v>4915</v>
      </c>
      <c r="C530" s="493" t="s">
        <v>3263</v>
      </c>
      <c r="D530" s="490" t="s">
        <v>5271</v>
      </c>
      <c r="E530" s="490" t="s">
        <v>5261</v>
      </c>
      <c r="F530" s="233" t="s">
        <v>6876</v>
      </c>
      <c r="G530" s="477" t="s">
        <v>7358</v>
      </c>
      <c r="H530" s="495" t="s">
        <v>6877</v>
      </c>
      <c r="I530" s="476" t="s">
        <v>1862</v>
      </c>
      <c r="J530" s="478" t="s">
        <v>921</v>
      </c>
      <c r="K530" s="737" t="s">
        <v>893</v>
      </c>
      <c r="L530" s="738"/>
      <c r="M530" s="479">
        <v>42093</v>
      </c>
      <c r="N530" s="470" t="str">
        <f t="shared" si="25"/>
        <v>85
1号15
2号37
3号33</v>
      </c>
      <c r="O530" s="498"/>
      <c r="P530" s="499"/>
      <c r="Q530" s="502">
        <v>15</v>
      </c>
      <c r="R530" s="501">
        <v>37</v>
      </c>
      <c r="S530" s="501">
        <v>33</v>
      </c>
      <c r="T530" s="501">
        <v>85</v>
      </c>
      <c r="U530" s="551"/>
      <c r="AC530" s="769"/>
      <c r="AD530" s="769"/>
    </row>
    <row r="531" spans="1:30" ht="71.25" x14ac:dyDescent="0.15">
      <c r="A531" s="212" t="s">
        <v>4915</v>
      </c>
      <c r="C531" s="493" t="s">
        <v>3263</v>
      </c>
      <c r="D531" s="490" t="s">
        <v>5271</v>
      </c>
      <c r="E531" s="490" t="s">
        <v>5261</v>
      </c>
      <c r="F531" s="233" t="s">
        <v>3330</v>
      </c>
      <c r="G531" s="477" t="s">
        <v>2217</v>
      </c>
      <c r="H531" s="495" t="s">
        <v>4099</v>
      </c>
      <c r="I531" s="476" t="s">
        <v>894</v>
      </c>
      <c r="J531" s="478" t="s">
        <v>921</v>
      </c>
      <c r="K531" s="737" t="s">
        <v>893</v>
      </c>
      <c r="L531" s="738"/>
      <c r="M531" s="479">
        <v>42093</v>
      </c>
      <c r="N531" s="470" t="str">
        <f t="shared" si="25"/>
        <v>100
1号15
2号45
3号40</v>
      </c>
      <c r="O531" s="498"/>
      <c r="P531" s="499"/>
      <c r="Q531" s="502">
        <v>15</v>
      </c>
      <c r="R531" s="501">
        <v>45</v>
      </c>
      <c r="S531" s="501">
        <v>40</v>
      </c>
      <c r="T531" s="501">
        <v>100</v>
      </c>
      <c r="U531" s="551"/>
      <c r="AC531" s="769"/>
      <c r="AD531" s="769"/>
    </row>
    <row r="532" spans="1:30" ht="71.25" x14ac:dyDescent="0.15">
      <c r="C532" s="493" t="s">
        <v>3263</v>
      </c>
      <c r="D532" s="490" t="s">
        <v>5271</v>
      </c>
      <c r="E532" s="490" t="s">
        <v>5263</v>
      </c>
      <c r="F532" s="233" t="s">
        <v>7405</v>
      </c>
      <c r="G532" s="477" t="s">
        <v>7406</v>
      </c>
      <c r="H532" s="495" t="s">
        <v>7407</v>
      </c>
      <c r="I532" s="476" t="s">
        <v>7408</v>
      </c>
      <c r="J532" s="478" t="s">
        <v>921</v>
      </c>
      <c r="K532" s="737" t="s">
        <v>8068</v>
      </c>
      <c r="L532" s="738"/>
      <c r="M532" s="479">
        <v>44265</v>
      </c>
      <c r="N532" s="470" t="str">
        <f t="shared" si="25"/>
        <v>120
1号15
2号60
3号45</v>
      </c>
      <c r="O532" s="498"/>
      <c r="P532" s="499" t="s">
        <v>8222</v>
      </c>
      <c r="Q532" s="502">
        <v>15</v>
      </c>
      <c r="R532" s="501">
        <v>60</v>
      </c>
      <c r="S532" s="501">
        <v>45</v>
      </c>
      <c r="T532" s="501">
        <f t="shared" si="26"/>
        <v>120</v>
      </c>
      <c r="U532" s="551"/>
      <c r="AC532" s="769"/>
      <c r="AD532" s="769"/>
    </row>
    <row r="533" spans="1:30" ht="71.25" x14ac:dyDescent="0.15">
      <c r="C533" s="493" t="s">
        <v>3263</v>
      </c>
      <c r="D533" s="490" t="s">
        <v>5271</v>
      </c>
      <c r="E533" s="490" t="s">
        <v>5267</v>
      </c>
      <c r="F533" s="233" t="s">
        <v>7409</v>
      </c>
      <c r="G533" s="477" t="s">
        <v>7410</v>
      </c>
      <c r="H533" s="495" t="s">
        <v>7411</v>
      </c>
      <c r="I533" s="476" t="s">
        <v>7412</v>
      </c>
      <c r="J533" s="478" t="s">
        <v>921</v>
      </c>
      <c r="K533" s="737" t="s">
        <v>893</v>
      </c>
      <c r="L533" s="738"/>
      <c r="M533" s="479">
        <v>44265</v>
      </c>
      <c r="N533" s="470" t="str">
        <f t="shared" si="25"/>
        <v>145
1号15
2号75
3号55</v>
      </c>
      <c r="O533" s="498"/>
      <c r="P533" s="499" t="s">
        <v>7413</v>
      </c>
      <c r="Q533" s="502">
        <v>15</v>
      </c>
      <c r="R533" s="501">
        <v>75</v>
      </c>
      <c r="S533" s="501">
        <v>55</v>
      </c>
      <c r="T533" s="501">
        <f t="shared" si="26"/>
        <v>145</v>
      </c>
      <c r="U533" s="551"/>
      <c r="AC533" s="769"/>
      <c r="AD533" s="769"/>
    </row>
    <row r="534" spans="1:30" ht="71.25" x14ac:dyDescent="0.15">
      <c r="C534" s="493" t="s">
        <v>3263</v>
      </c>
      <c r="D534" s="490" t="s">
        <v>5271</v>
      </c>
      <c r="E534" s="490" t="s">
        <v>5267</v>
      </c>
      <c r="F534" s="233" t="s">
        <v>7414</v>
      </c>
      <c r="G534" s="477" t="s">
        <v>7415</v>
      </c>
      <c r="H534" s="495" t="s">
        <v>7416</v>
      </c>
      <c r="I534" s="476" t="s">
        <v>7417</v>
      </c>
      <c r="J534" s="478" t="s">
        <v>921</v>
      </c>
      <c r="K534" s="737" t="s">
        <v>893</v>
      </c>
      <c r="L534" s="738"/>
      <c r="M534" s="479">
        <v>44265</v>
      </c>
      <c r="N534" s="470" t="str">
        <f t="shared" si="25"/>
        <v>110
1号10
2号60
3号40</v>
      </c>
      <c r="O534" s="498"/>
      <c r="P534" s="499" t="s">
        <v>7413</v>
      </c>
      <c r="Q534" s="502">
        <v>10</v>
      </c>
      <c r="R534" s="501">
        <v>60</v>
      </c>
      <c r="S534" s="501">
        <v>40</v>
      </c>
      <c r="T534" s="501">
        <f t="shared" si="26"/>
        <v>110</v>
      </c>
      <c r="U534" s="551"/>
      <c r="AC534" s="769"/>
      <c r="AD534" s="769"/>
    </row>
    <row r="535" spans="1:30" ht="71.25" x14ac:dyDescent="0.15">
      <c r="C535" s="493" t="s">
        <v>3263</v>
      </c>
      <c r="D535" s="490" t="s">
        <v>5271</v>
      </c>
      <c r="E535" s="490" t="s">
        <v>5267</v>
      </c>
      <c r="F535" s="233" t="s">
        <v>7418</v>
      </c>
      <c r="G535" s="477" t="s">
        <v>7419</v>
      </c>
      <c r="H535" s="495" t="s">
        <v>7420</v>
      </c>
      <c r="I535" s="476" t="s">
        <v>7421</v>
      </c>
      <c r="J535" s="478" t="s">
        <v>921</v>
      </c>
      <c r="K535" s="737" t="s">
        <v>477</v>
      </c>
      <c r="L535" s="738"/>
      <c r="M535" s="479">
        <v>44265</v>
      </c>
      <c r="N535" s="470" t="str">
        <f t="shared" si="25"/>
        <v>100
1号15
2号45
3号40</v>
      </c>
      <c r="O535" s="498"/>
      <c r="P535" s="499" t="s">
        <v>7422</v>
      </c>
      <c r="Q535" s="502">
        <v>15</v>
      </c>
      <c r="R535" s="501">
        <v>45</v>
      </c>
      <c r="S535" s="501">
        <v>40</v>
      </c>
      <c r="T535" s="501">
        <f t="shared" si="26"/>
        <v>100</v>
      </c>
      <c r="U535" s="551"/>
      <c r="AC535" s="769"/>
      <c r="AD535" s="769"/>
    </row>
    <row r="536" spans="1:30" ht="71.25" x14ac:dyDescent="0.15">
      <c r="A536" s="212" t="s">
        <v>4915</v>
      </c>
      <c r="C536" s="493" t="s">
        <v>3263</v>
      </c>
      <c r="D536" s="490" t="s">
        <v>5271</v>
      </c>
      <c r="E536" s="490" t="s">
        <v>5269</v>
      </c>
      <c r="F536" s="233" t="s">
        <v>3329</v>
      </c>
      <c r="G536" s="477" t="s">
        <v>7519</v>
      </c>
      <c r="H536" s="495" t="s">
        <v>7423</v>
      </c>
      <c r="I536" s="476" t="s">
        <v>7424</v>
      </c>
      <c r="J536" s="478" t="s">
        <v>921</v>
      </c>
      <c r="K536" s="737" t="s">
        <v>906</v>
      </c>
      <c r="L536" s="738"/>
      <c r="M536" s="479">
        <v>42093</v>
      </c>
      <c r="N536" s="470" t="str">
        <f t="shared" si="25"/>
        <v>75
1号5
2号38
3号32</v>
      </c>
      <c r="O536" s="498"/>
      <c r="P536" s="499"/>
      <c r="Q536" s="502">
        <v>5</v>
      </c>
      <c r="R536" s="501">
        <v>38</v>
      </c>
      <c r="S536" s="501">
        <v>32</v>
      </c>
      <c r="T536" s="501">
        <f t="shared" si="26"/>
        <v>75</v>
      </c>
      <c r="U536" s="551"/>
      <c r="AC536" s="769"/>
      <c r="AD536" s="769"/>
    </row>
    <row r="537" spans="1:30" ht="71.25" x14ac:dyDescent="0.15">
      <c r="A537" s="212" t="s">
        <v>4915</v>
      </c>
      <c r="C537" s="493" t="s">
        <v>3263</v>
      </c>
      <c r="D537" s="490" t="s">
        <v>5271</v>
      </c>
      <c r="E537" s="490" t="s">
        <v>5269</v>
      </c>
      <c r="F537" s="233" t="s">
        <v>6627</v>
      </c>
      <c r="G537" s="477" t="s">
        <v>7520</v>
      </c>
      <c r="H537" s="495" t="s">
        <v>4110</v>
      </c>
      <c r="I537" s="476" t="s">
        <v>908</v>
      </c>
      <c r="J537" s="478" t="s">
        <v>921</v>
      </c>
      <c r="K537" s="737" t="s">
        <v>912</v>
      </c>
      <c r="L537" s="738"/>
      <c r="M537" s="479">
        <v>42093</v>
      </c>
      <c r="N537" s="470" t="str">
        <f t="shared" si="25"/>
        <v>105
1号15
2号45
3号45</v>
      </c>
      <c r="O537" s="498"/>
      <c r="P537" s="499"/>
      <c r="Q537" s="502">
        <v>15</v>
      </c>
      <c r="R537" s="501">
        <v>45</v>
      </c>
      <c r="S537" s="501">
        <v>45</v>
      </c>
      <c r="T537" s="501">
        <f t="shared" si="26"/>
        <v>105</v>
      </c>
      <c r="U537" s="551"/>
      <c r="AC537" s="769"/>
      <c r="AD537" s="769"/>
    </row>
    <row r="538" spans="1:30" ht="71.25" x14ac:dyDescent="0.15">
      <c r="A538" s="212" t="s">
        <v>4915</v>
      </c>
      <c r="C538" s="493" t="s">
        <v>3263</v>
      </c>
      <c r="D538" s="490" t="s">
        <v>5271</v>
      </c>
      <c r="E538" s="490" t="s">
        <v>5269</v>
      </c>
      <c r="F538" s="233" t="s">
        <v>3328</v>
      </c>
      <c r="G538" s="477" t="s">
        <v>7521</v>
      </c>
      <c r="H538" s="495" t="s">
        <v>4109</v>
      </c>
      <c r="I538" s="476" t="s">
        <v>911</v>
      </c>
      <c r="J538" s="478" t="s">
        <v>921</v>
      </c>
      <c r="K538" s="737" t="s">
        <v>909</v>
      </c>
      <c r="L538" s="738"/>
      <c r="M538" s="479">
        <v>42093</v>
      </c>
      <c r="N538" s="470" t="str">
        <f t="shared" si="25"/>
        <v>115
1号15
2号55
3号45</v>
      </c>
      <c r="O538" s="498"/>
      <c r="P538" s="499"/>
      <c r="Q538" s="502">
        <v>15</v>
      </c>
      <c r="R538" s="501">
        <v>55</v>
      </c>
      <c r="S538" s="501">
        <v>45</v>
      </c>
      <c r="T538" s="501">
        <f t="shared" si="26"/>
        <v>115</v>
      </c>
      <c r="U538" s="551"/>
      <c r="AC538" s="769"/>
      <c r="AD538" s="769"/>
    </row>
    <row r="539" spans="1:30" ht="71.25" x14ac:dyDescent="0.15">
      <c r="A539" s="212" t="s">
        <v>4915</v>
      </c>
      <c r="C539" s="493" t="s">
        <v>3263</v>
      </c>
      <c r="D539" s="490" t="s">
        <v>5271</v>
      </c>
      <c r="E539" s="490" t="s">
        <v>5270</v>
      </c>
      <c r="F539" s="233" t="s">
        <v>3327</v>
      </c>
      <c r="G539" s="477" t="s">
        <v>2218</v>
      </c>
      <c r="H539" s="495" t="s">
        <v>6878</v>
      </c>
      <c r="I539" s="476" t="s">
        <v>919</v>
      </c>
      <c r="J539" s="478" t="s">
        <v>921</v>
      </c>
      <c r="K539" s="737" t="s">
        <v>893</v>
      </c>
      <c r="L539" s="738"/>
      <c r="M539" s="479">
        <v>42093</v>
      </c>
      <c r="N539" s="470" t="str">
        <f t="shared" si="25"/>
        <v>70
1号10
2号38
3号22</v>
      </c>
      <c r="O539" s="498"/>
      <c r="P539" s="499"/>
      <c r="Q539" s="502">
        <v>10</v>
      </c>
      <c r="R539" s="501">
        <v>38</v>
      </c>
      <c r="S539" s="501">
        <v>22</v>
      </c>
      <c r="T539" s="501">
        <f t="shared" si="26"/>
        <v>70</v>
      </c>
      <c r="U539" s="551"/>
      <c r="AC539" s="769"/>
      <c r="AD539" s="769"/>
    </row>
    <row r="540" spans="1:30" ht="71.25" x14ac:dyDescent="0.15">
      <c r="C540" s="493" t="s">
        <v>3263</v>
      </c>
      <c r="D540" s="490" t="s">
        <v>5300</v>
      </c>
      <c r="E540" s="490" t="s">
        <v>5286</v>
      </c>
      <c r="F540" s="233" t="s">
        <v>7942</v>
      </c>
      <c r="G540" s="477" t="s">
        <v>7943</v>
      </c>
      <c r="H540" s="495" t="s">
        <v>7944</v>
      </c>
      <c r="I540" s="476" t="s">
        <v>596</v>
      </c>
      <c r="J540" s="478" t="s">
        <v>7</v>
      </c>
      <c r="K540" s="737" t="s">
        <v>8069</v>
      </c>
      <c r="L540" s="738"/>
      <c r="M540" s="479">
        <v>44998</v>
      </c>
      <c r="N540" s="470" t="str">
        <f t="shared" si="25"/>
        <v>45
1号5
2号25
3号15</v>
      </c>
      <c r="O540" s="498"/>
      <c r="P540" s="499"/>
      <c r="Q540" s="502">
        <v>5</v>
      </c>
      <c r="R540" s="501">
        <v>25</v>
      </c>
      <c r="S540" s="501">
        <v>15</v>
      </c>
      <c r="T540" s="501">
        <f t="shared" si="26"/>
        <v>45</v>
      </c>
      <c r="U540" s="551"/>
      <c r="AC540" s="769"/>
      <c r="AD540" s="769"/>
    </row>
    <row r="541" spans="1:30" ht="71.25" x14ac:dyDescent="0.15">
      <c r="A541" s="212" t="s">
        <v>4915</v>
      </c>
      <c r="C541" s="224" t="s">
        <v>6643</v>
      </c>
      <c r="D541" s="490" t="s">
        <v>5252</v>
      </c>
      <c r="E541" s="490" t="s">
        <v>1948</v>
      </c>
      <c r="F541" s="458" t="s">
        <v>8257</v>
      </c>
      <c r="G541" s="458" t="s">
        <v>2540</v>
      </c>
      <c r="H541" s="476" t="s">
        <v>2822</v>
      </c>
      <c r="I541" s="454" t="s">
        <v>252</v>
      </c>
      <c r="J541" s="491" t="s">
        <v>7</v>
      </c>
      <c r="K541" s="737" t="s">
        <v>8259</v>
      </c>
      <c r="L541" s="738"/>
      <c r="M541" s="231">
        <v>45383</v>
      </c>
      <c r="N541" s="470" t="str">
        <f t="shared" ref="N541" si="27">SUM(Q541:S541)&amp;CHAR(10)&amp;CHAR(10)&amp;"1号"&amp;Q541&amp;CHAR(10)&amp;"2号"&amp;R541&amp;CHAR(10)&amp;"3号"&amp;S541</f>
        <v>70
1号10
2号33
3号27</v>
      </c>
      <c r="O541" s="471"/>
      <c r="P541" s="469"/>
      <c r="Q541" s="554">
        <v>10</v>
      </c>
      <c r="R541" s="550">
        <v>33</v>
      </c>
      <c r="S541" s="550">
        <v>27</v>
      </c>
      <c r="T541" s="546">
        <f t="shared" ref="T541" si="28">SUBTOTAL(9,Q541:S541)</f>
        <v>70</v>
      </c>
      <c r="U541" s="551"/>
      <c r="AC541" s="769"/>
      <c r="AD541" s="769"/>
    </row>
    <row r="542" spans="1:30" ht="71.25" x14ac:dyDescent="0.15">
      <c r="A542" s="212" t="s">
        <v>4915</v>
      </c>
      <c r="C542" s="224" t="s">
        <v>3263</v>
      </c>
      <c r="D542" s="490" t="s">
        <v>5252</v>
      </c>
      <c r="E542" s="490" t="s">
        <v>1948</v>
      </c>
      <c r="F542" s="458" t="s">
        <v>8258</v>
      </c>
      <c r="G542" s="458" t="s">
        <v>8153</v>
      </c>
      <c r="H542" s="476" t="s">
        <v>2850</v>
      </c>
      <c r="I542" s="454" t="s">
        <v>41</v>
      </c>
      <c r="J542" s="491" t="s">
        <v>7</v>
      </c>
      <c r="K542" s="737" t="s">
        <v>8260</v>
      </c>
      <c r="L542" s="738"/>
      <c r="M542" s="231">
        <v>45383</v>
      </c>
      <c r="N542" s="470" t="str">
        <f>SUM(Q542:S542)&amp;CHAR(10)&amp;CHAR(10)&amp;"1号"&amp;Q542&amp;CHAR(10)&amp;"2号"&amp;R542&amp;CHAR(10)&amp;"3号"&amp;S542</f>
        <v>70
1号10
2号33
3号27</v>
      </c>
      <c r="O542" s="471"/>
      <c r="P542" s="469"/>
      <c r="Q542" s="544">
        <v>10</v>
      </c>
      <c r="R542" s="545">
        <v>33</v>
      </c>
      <c r="S542" s="545">
        <v>27</v>
      </c>
      <c r="T542" s="545">
        <f t="shared" ref="T542" si="29">SUBTOTAL(9,Q542:S542)</f>
        <v>70</v>
      </c>
      <c r="U542" s="551"/>
      <c r="AC542" s="769"/>
      <c r="AD542" s="769"/>
    </row>
    <row r="543" spans="1:30" ht="71.25" x14ac:dyDescent="0.15">
      <c r="A543" s="212" t="s">
        <v>68</v>
      </c>
      <c r="C543" s="224" t="s">
        <v>6045</v>
      </c>
      <c r="D543" s="490" t="s">
        <v>5271</v>
      </c>
      <c r="E543" s="490" t="s">
        <v>1949</v>
      </c>
      <c r="F543" s="458" t="s">
        <v>8178</v>
      </c>
      <c r="G543" s="458" t="s">
        <v>2575</v>
      </c>
      <c r="H543" s="476" t="s">
        <v>2863</v>
      </c>
      <c r="I543" s="454" t="s">
        <v>57</v>
      </c>
      <c r="J543" s="491" t="s">
        <v>7</v>
      </c>
      <c r="K543" s="737" t="s">
        <v>404</v>
      </c>
      <c r="L543" s="738"/>
      <c r="M543" s="231">
        <v>45376</v>
      </c>
      <c r="N543" s="470" t="str">
        <f t="shared" ref="N543:N544" si="30">SUM(Q543:S543)&amp;CHAR(10)&amp;CHAR(10)&amp;"1号"&amp;Q543&amp;CHAR(10)&amp;"2号"&amp;R543&amp;CHAR(10)&amp;"3号"&amp;S543</f>
        <v>80
1号10
2号39
3号31</v>
      </c>
      <c r="O543" s="498"/>
      <c r="P543" s="499"/>
      <c r="Q543" s="502">
        <v>10</v>
      </c>
      <c r="R543" s="501">
        <v>39</v>
      </c>
      <c r="S543" s="501">
        <v>31</v>
      </c>
      <c r="T543" s="501">
        <v>80</v>
      </c>
      <c r="U543" s="551"/>
      <c r="AC543" s="769"/>
      <c r="AD543" s="769"/>
    </row>
    <row r="544" spans="1:30" ht="71.25" x14ac:dyDescent="0.15">
      <c r="A544" s="212" t="s">
        <v>68</v>
      </c>
      <c r="C544" s="224" t="s">
        <v>6045</v>
      </c>
      <c r="D544" s="490" t="s">
        <v>5271</v>
      </c>
      <c r="E544" s="490" t="s">
        <v>1949</v>
      </c>
      <c r="F544" s="458" t="s">
        <v>8179</v>
      </c>
      <c r="G544" s="458" t="s">
        <v>2589</v>
      </c>
      <c r="H544" s="476" t="s">
        <v>2878</v>
      </c>
      <c r="I544" s="454" t="s">
        <v>411</v>
      </c>
      <c r="J544" s="491" t="s">
        <v>7</v>
      </c>
      <c r="K544" s="737" t="s">
        <v>409</v>
      </c>
      <c r="L544" s="738"/>
      <c r="M544" s="231">
        <v>45376</v>
      </c>
      <c r="N544" s="470" t="str">
        <f t="shared" si="30"/>
        <v>60
1号10
2号27
3号23</v>
      </c>
      <c r="O544" s="498"/>
      <c r="P544" s="499"/>
      <c r="Q544" s="502">
        <v>10</v>
      </c>
      <c r="R544" s="501">
        <v>27</v>
      </c>
      <c r="S544" s="501">
        <v>23</v>
      </c>
      <c r="T544" s="501">
        <v>60</v>
      </c>
      <c r="U544" s="551"/>
      <c r="AC544" s="769"/>
      <c r="AD544" s="769"/>
    </row>
    <row r="545" spans="1:30" ht="71.25" x14ac:dyDescent="0.15">
      <c r="A545" s="212" t="s">
        <v>4915</v>
      </c>
      <c r="C545" s="602" t="s">
        <v>8172</v>
      </c>
      <c r="D545" s="490" t="s">
        <v>5285</v>
      </c>
      <c r="E545" s="490" t="s">
        <v>5272</v>
      </c>
      <c r="F545" s="233" t="s">
        <v>3343</v>
      </c>
      <c r="G545" s="477" t="s">
        <v>1772</v>
      </c>
      <c r="H545" s="495" t="s">
        <v>6885</v>
      </c>
      <c r="I545" s="476" t="s">
        <v>548</v>
      </c>
      <c r="J545" s="478" t="s">
        <v>987</v>
      </c>
      <c r="K545" s="737" t="s">
        <v>8075</v>
      </c>
      <c r="L545" s="738"/>
      <c r="M545" s="231">
        <v>45383</v>
      </c>
      <c r="N545" s="470" t="str">
        <f t="shared" ref="N545" si="31">SUM(Q545:S545)&amp;CHAR(10)&amp;CHAR(10)&amp;"1号"&amp;Q545&amp;CHAR(10)&amp;"2号"&amp;R545&amp;CHAR(10)&amp;"3号"&amp;S545</f>
        <v>65
1号25
2号22
3号18</v>
      </c>
      <c r="O545" s="471"/>
      <c r="P545" s="469"/>
      <c r="Q545" s="572">
        <v>25</v>
      </c>
      <c r="R545" s="546">
        <v>22</v>
      </c>
      <c r="S545" s="546">
        <v>18</v>
      </c>
      <c r="T545" s="545">
        <f>SUBTOTAL(9,Q545:S545)</f>
        <v>65</v>
      </c>
      <c r="U545" s="551"/>
      <c r="AC545" s="769"/>
      <c r="AD545" s="769"/>
    </row>
    <row r="546" spans="1:30" ht="71.25" x14ac:dyDescent="0.15">
      <c r="A546" s="212" t="s">
        <v>4915</v>
      </c>
      <c r="C546" s="224" t="s">
        <v>3263</v>
      </c>
      <c r="D546" s="490" t="s">
        <v>5252</v>
      </c>
      <c r="E546" s="490" t="s">
        <v>1950</v>
      </c>
      <c r="F546" s="458" t="s">
        <v>8195</v>
      </c>
      <c r="G546" s="458" t="s">
        <v>6642</v>
      </c>
      <c r="H546" s="476" t="s">
        <v>2975</v>
      </c>
      <c r="I546" s="454" t="s">
        <v>689</v>
      </c>
      <c r="J546" s="491" t="s">
        <v>7</v>
      </c>
      <c r="K546" s="737" t="s">
        <v>8261</v>
      </c>
      <c r="L546" s="738"/>
      <c r="M546" s="231" t="s">
        <v>8196</v>
      </c>
      <c r="N546" s="470" t="str">
        <f t="shared" ref="N546:N549" si="32">SUM(Q546:S546)&amp;CHAR(10)&amp;CHAR(10)&amp;"1号"&amp;Q546&amp;CHAR(10)&amp;"2号"&amp;R546&amp;CHAR(10)&amp;"3号"&amp;S546</f>
        <v>80
1号10
2号35
3号35</v>
      </c>
      <c r="O546" s="471"/>
      <c r="P546" s="472"/>
      <c r="Q546" s="544">
        <v>10</v>
      </c>
      <c r="R546" s="545">
        <v>35</v>
      </c>
      <c r="S546" s="545">
        <v>35</v>
      </c>
      <c r="T546" s="545">
        <f t="shared" ref="T546" si="33">SUBTOTAL(9,Q546:S546)</f>
        <v>80</v>
      </c>
      <c r="U546" s="551"/>
      <c r="AC546" s="769"/>
      <c r="AD546" s="769"/>
    </row>
    <row r="547" spans="1:30" ht="71.25" x14ac:dyDescent="0.15">
      <c r="A547" s="212" t="s">
        <v>4915</v>
      </c>
      <c r="C547" s="224" t="s">
        <v>3263</v>
      </c>
      <c r="D547" s="490" t="s">
        <v>5300</v>
      </c>
      <c r="E547" s="490" t="s">
        <v>5286</v>
      </c>
      <c r="F547" s="458" t="s">
        <v>5798</v>
      </c>
      <c r="G547" s="458" t="s">
        <v>5799</v>
      </c>
      <c r="H547" s="476" t="s">
        <v>3996</v>
      </c>
      <c r="I547" s="454" t="s">
        <v>1061</v>
      </c>
      <c r="J547" s="491" t="s">
        <v>7</v>
      </c>
      <c r="K547" s="737" t="s">
        <v>8016</v>
      </c>
      <c r="L547" s="738"/>
      <c r="M547" s="231">
        <v>45383</v>
      </c>
      <c r="N547" s="470" t="str">
        <f t="shared" si="32"/>
        <v>70
1号10
2号23
3号37</v>
      </c>
      <c r="O547" s="603"/>
      <c r="P547" s="472"/>
      <c r="Q547" s="572">
        <v>10</v>
      </c>
      <c r="R547" s="546">
        <v>23</v>
      </c>
      <c r="S547" s="546">
        <v>37</v>
      </c>
      <c r="T547" s="546">
        <f t="shared" ref="T547" si="34">SUBTOTAL(9,Q547:S547)</f>
        <v>70</v>
      </c>
      <c r="U547" s="551"/>
      <c r="AC547" s="769"/>
      <c r="AD547" s="769"/>
    </row>
    <row r="548" spans="1:30" ht="71.25" x14ac:dyDescent="0.15">
      <c r="A548" s="212" t="s">
        <v>4915</v>
      </c>
      <c r="C548" s="493" t="s">
        <v>5774</v>
      </c>
      <c r="D548" s="490" t="s">
        <v>5252</v>
      </c>
      <c r="E548" s="490" t="s">
        <v>5251</v>
      </c>
      <c r="F548" s="458" t="s">
        <v>8262</v>
      </c>
      <c r="G548" s="458" t="s">
        <v>2705</v>
      </c>
      <c r="H548" s="476" t="s">
        <v>3005</v>
      </c>
      <c r="I548" s="454" t="s">
        <v>1130</v>
      </c>
      <c r="J548" s="491" t="s">
        <v>27</v>
      </c>
      <c r="K548" s="737" t="s">
        <v>8263</v>
      </c>
      <c r="L548" s="738"/>
      <c r="M548" s="231">
        <v>45383</v>
      </c>
      <c r="N548" s="470" t="str">
        <f t="shared" si="32"/>
        <v>115
1号5
2号59
3号51</v>
      </c>
      <c r="O548" s="471"/>
      <c r="P548" s="469"/>
      <c r="Q548" s="572">
        <v>5</v>
      </c>
      <c r="R548" s="546">
        <v>59</v>
      </c>
      <c r="S548" s="546">
        <v>51</v>
      </c>
      <c r="T548" s="545">
        <f t="shared" ref="T548:T549" si="35">SUBTOTAL(9,Q548:S548)</f>
        <v>115</v>
      </c>
      <c r="U548" s="551"/>
      <c r="AC548" s="769"/>
      <c r="AD548" s="769"/>
    </row>
    <row r="549" spans="1:30" ht="71.25" x14ac:dyDescent="0.15">
      <c r="A549" s="212" t="s">
        <v>4915</v>
      </c>
      <c r="C549" s="418" t="s">
        <v>5774</v>
      </c>
      <c r="D549" s="216" t="s">
        <v>5252</v>
      </c>
      <c r="E549" s="216" t="s">
        <v>5251</v>
      </c>
      <c r="F549" s="217" t="s">
        <v>8264</v>
      </c>
      <c r="G549" s="217" t="s">
        <v>2706</v>
      </c>
      <c r="H549" s="218" t="s">
        <v>3006</v>
      </c>
      <c r="I549" s="219" t="s">
        <v>1131</v>
      </c>
      <c r="J549" s="220" t="s">
        <v>27</v>
      </c>
      <c r="K549" s="767" t="s">
        <v>8263</v>
      </c>
      <c r="L549" s="768"/>
      <c r="M549" s="222">
        <v>45383</v>
      </c>
      <c r="N549" s="609" t="str">
        <f t="shared" si="32"/>
        <v>115
1号5
2号59
3号51</v>
      </c>
      <c r="O549" s="223"/>
      <c r="P549" s="579"/>
      <c r="Q549" s="572">
        <v>5</v>
      </c>
      <c r="R549" s="546">
        <v>59</v>
      </c>
      <c r="S549" s="546">
        <v>51</v>
      </c>
      <c r="T549" s="545">
        <f t="shared" si="35"/>
        <v>115</v>
      </c>
      <c r="U549" s="551"/>
      <c r="AC549" s="769"/>
      <c r="AD549" s="769"/>
    </row>
    <row r="550" spans="1:30" ht="71.25" x14ac:dyDescent="0.15">
      <c r="A550" s="212" t="s">
        <v>4915</v>
      </c>
      <c r="C550" s="493" t="s">
        <v>3264</v>
      </c>
      <c r="D550" s="490" t="s">
        <v>5271</v>
      </c>
      <c r="E550" s="255" t="s">
        <v>1949</v>
      </c>
      <c r="F550" s="233" t="s">
        <v>3337</v>
      </c>
      <c r="G550" s="477" t="s">
        <v>2219</v>
      </c>
      <c r="H550" s="495" t="s">
        <v>6879</v>
      </c>
      <c r="I550" s="476" t="s">
        <v>401</v>
      </c>
      <c r="J550" s="478" t="s">
        <v>987</v>
      </c>
      <c r="K550" s="737" t="s">
        <v>8070</v>
      </c>
      <c r="L550" s="738"/>
      <c r="M550" s="479">
        <v>21768</v>
      </c>
      <c r="N550" s="470" t="str">
        <f t="shared" si="25"/>
        <v>81
1号31
2号22
3号28</v>
      </c>
      <c r="O550" s="498"/>
      <c r="P550" s="499"/>
      <c r="Q550" s="502">
        <v>31</v>
      </c>
      <c r="R550" s="501">
        <v>22</v>
      </c>
      <c r="S550" s="501">
        <v>28</v>
      </c>
      <c r="T550" s="501">
        <f t="shared" si="26"/>
        <v>81</v>
      </c>
      <c r="U550" s="551"/>
      <c r="AC550" s="769"/>
      <c r="AD550" s="769"/>
    </row>
    <row r="551" spans="1:30" ht="71.25" x14ac:dyDescent="0.15">
      <c r="A551" s="212" t="s">
        <v>4915</v>
      </c>
      <c r="C551" s="493" t="s">
        <v>3264</v>
      </c>
      <c r="D551" s="490" t="s">
        <v>5851</v>
      </c>
      <c r="E551" s="490" t="s">
        <v>4314</v>
      </c>
      <c r="F551" s="233" t="s">
        <v>3338</v>
      </c>
      <c r="G551" s="458" t="s">
        <v>1766</v>
      </c>
      <c r="H551" s="495" t="s">
        <v>6880</v>
      </c>
      <c r="I551" s="476" t="s">
        <v>1081</v>
      </c>
      <c r="J551" s="478" t="s">
        <v>987</v>
      </c>
      <c r="K551" s="737" t="s">
        <v>8071</v>
      </c>
      <c r="L551" s="738"/>
      <c r="M551" s="479">
        <v>29887</v>
      </c>
      <c r="N551" s="470" t="s">
        <v>8189</v>
      </c>
      <c r="O551" s="498"/>
      <c r="P551" s="455"/>
      <c r="Q551" s="502">
        <v>40</v>
      </c>
      <c r="R551" s="501">
        <v>8</v>
      </c>
      <c r="S551" s="501">
        <v>12</v>
      </c>
      <c r="T551" s="501">
        <v>60</v>
      </c>
      <c r="U551" s="551"/>
      <c r="AC551" s="769"/>
      <c r="AD551" s="769"/>
    </row>
    <row r="552" spans="1:30" ht="71.25" x14ac:dyDescent="0.15">
      <c r="A552" s="212" t="s">
        <v>4915</v>
      </c>
      <c r="C552" s="493" t="s">
        <v>3264</v>
      </c>
      <c r="D552" s="490" t="s">
        <v>5239</v>
      </c>
      <c r="E552" s="490" t="s">
        <v>5228</v>
      </c>
      <c r="F552" s="233" t="s">
        <v>3339</v>
      </c>
      <c r="G552" s="477" t="s">
        <v>1767</v>
      </c>
      <c r="H552" s="495" t="s">
        <v>6881</v>
      </c>
      <c r="I552" s="476" t="s">
        <v>216</v>
      </c>
      <c r="J552" s="478" t="s">
        <v>987</v>
      </c>
      <c r="K552" s="737" t="s">
        <v>8072</v>
      </c>
      <c r="L552" s="738"/>
      <c r="M552" s="479">
        <v>40634</v>
      </c>
      <c r="N552" s="470" t="str">
        <f t="shared" si="25"/>
        <v>55
1号25
2号15
3号15</v>
      </c>
      <c r="O552" s="498"/>
      <c r="P552" s="499"/>
      <c r="Q552" s="502">
        <v>25</v>
      </c>
      <c r="R552" s="501">
        <v>15</v>
      </c>
      <c r="S552" s="501">
        <v>15</v>
      </c>
      <c r="T552" s="501">
        <f t="shared" si="26"/>
        <v>55</v>
      </c>
      <c r="U552" s="551"/>
      <c r="AC552" s="769"/>
      <c r="AD552" s="769"/>
    </row>
    <row r="553" spans="1:30" ht="67.5" x14ac:dyDescent="0.15">
      <c r="A553" s="212" t="s">
        <v>4915</v>
      </c>
      <c r="C553" s="493" t="s">
        <v>3264</v>
      </c>
      <c r="D553" s="490" t="s">
        <v>5851</v>
      </c>
      <c r="E553" s="490" t="s">
        <v>4314</v>
      </c>
      <c r="F553" s="233" t="s">
        <v>3340</v>
      </c>
      <c r="G553" s="477" t="s">
        <v>1768</v>
      </c>
      <c r="H553" s="495" t="s">
        <v>6882</v>
      </c>
      <c r="I553" s="476" t="s">
        <v>6883</v>
      </c>
      <c r="J553" s="478" t="s">
        <v>987</v>
      </c>
      <c r="K553" s="737" t="s">
        <v>8073</v>
      </c>
      <c r="L553" s="738"/>
      <c r="M553" s="479">
        <v>20732</v>
      </c>
      <c r="N553" s="604" t="str">
        <f t="shared" ref="N553" si="36">SUM(Q553:S553)&amp;CHAR(10)&amp;CHAR(10)&amp;"1号"&amp;Q553&amp;CHAR(10)&amp;"2号"&amp;R553&amp;CHAR(10)&amp;"3号"&amp;S553</f>
        <v>176
1号70
2号70
3号36</v>
      </c>
      <c r="O553" s="498"/>
      <c r="P553" s="499"/>
      <c r="Q553" s="502">
        <v>70</v>
      </c>
      <c r="R553" s="501">
        <v>70</v>
      </c>
      <c r="S553" s="501">
        <v>36</v>
      </c>
      <c r="T553" s="501">
        <v>176</v>
      </c>
      <c r="U553" s="551"/>
      <c r="AC553" s="769"/>
      <c r="AD553" s="769"/>
    </row>
    <row r="554" spans="1:30" ht="71.25" x14ac:dyDescent="0.15">
      <c r="A554" s="212" t="s">
        <v>4915</v>
      </c>
      <c r="C554" s="493" t="s">
        <v>3264</v>
      </c>
      <c r="D554" s="490" t="s">
        <v>5239</v>
      </c>
      <c r="E554" s="490" t="s">
        <v>5228</v>
      </c>
      <c r="F554" s="233" t="s">
        <v>3342</v>
      </c>
      <c r="G554" s="477" t="s">
        <v>1771</v>
      </c>
      <c r="H554" s="495" t="s">
        <v>6884</v>
      </c>
      <c r="I554" s="476" t="s">
        <v>940</v>
      </c>
      <c r="J554" s="478" t="s">
        <v>987</v>
      </c>
      <c r="K554" s="737" t="s">
        <v>8074</v>
      </c>
      <c r="L554" s="738"/>
      <c r="M554" s="479">
        <v>40801</v>
      </c>
      <c r="N554" s="470" t="str">
        <f t="shared" si="25"/>
        <v>95
1号15
2号35
3号45</v>
      </c>
      <c r="O554" s="498"/>
      <c r="P554" s="499"/>
      <c r="Q554" s="544">
        <v>15</v>
      </c>
      <c r="R554" s="545">
        <v>35</v>
      </c>
      <c r="S554" s="545">
        <v>45</v>
      </c>
      <c r="T554" s="545">
        <f t="shared" si="26"/>
        <v>95</v>
      </c>
      <c r="U554" s="551"/>
      <c r="AC554" s="769"/>
      <c r="AD554" s="769"/>
    </row>
    <row r="555" spans="1:30" ht="71.25" x14ac:dyDescent="0.15">
      <c r="A555" s="212" t="s">
        <v>4915</v>
      </c>
      <c r="C555" s="493" t="s">
        <v>3264</v>
      </c>
      <c r="D555" s="490" t="s">
        <v>5239</v>
      </c>
      <c r="E555" s="490" t="s">
        <v>5228</v>
      </c>
      <c r="F555" s="233" t="s">
        <v>1773</v>
      </c>
      <c r="G555" s="477" t="s">
        <v>1774</v>
      </c>
      <c r="H555" s="495" t="s">
        <v>6886</v>
      </c>
      <c r="I555" s="476" t="s">
        <v>146</v>
      </c>
      <c r="J555" s="478" t="s">
        <v>987</v>
      </c>
      <c r="K555" s="737" t="s">
        <v>6237</v>
      </c>
      <c r="L555" s="738"/>
      <c r="M555" s="479">
        <v>41000</v>
      </c>
      <c r="N555" s="470" t="str">
        <f t="shared" ref="N555:N556" si="37">SUM(Q555:S555)&amp;CHAR(10)&amp;CHAR(10)&amp;"1号"&amp;Q555&amp;CHAR(10)&amp;"2号"&amp;R555&amp;CHAR(10)&amp;"3号"&amp;S555</f>
        <v>115
1号35
2号41
3号39</v>
      </c>
      <c r="O555" s="498"/>
      <c r="P555" s="499"/>
      <c r="Q555" s="544">
        <v>35</v>
      </c>
      <c r="R555" s="545">
        <v>41</v>
      </c>
      <c r="S555" s="545">
        <v>39</v>
      </c>
      <c r="T555" s="545">
        <f t="shared" si="26"/>
        <v>115</v>
      </c>
      <c r="U555" s="551"/>
      <c r="AC555" s="769"/>
      <c r="AD555" s="769"/>
    </row>
    <row r="556" spans="1:30" ht="71.25" x14ac:dyDescent="0.15">
      <c r="A556" s="212" t="s">
        <v>4915</v>
      </c>
      <c r="C556" s="493" t="s">
        <v>3264</v>
      </c>
      <c r="D556" s="490" t="s">
        <v>5239</v>
      </c>
      <c r="E556" s="490" t="s">
        <v>5228</v>
      </c>
      <c r="F556" s="233" t="s">
        <v>1776</v>
      </c>
      <c r="G556" s="477" t="s">
        <v>1777</v>
      </c>
      <c r="H556" s="495" t="s">
        <v>6887</v>
      </c>
      <c r="I556" s="476" t="s">
        <v>6888</v>
      </c>
      <c r="J556" s="478" t="s">
        <v>987</v>
      </c>
      <c r="K556" s="737" t="s">
        <v>6237</v>
      </c>
      <c r="L556" s="738"/>
      <c r="M556" s="479">
        <v>41000</v>
      </c>
      <c r="N556" s="470" t="str">
        <f t="shared" si="37"/>
        <v>135
1号45
2号51
3号39</v>
      </c>
      <c r="O556" s="498"/>
      <c r="P556" s="499"/>
      <c r="Q556" s="544">
        <v>45</v>
      </c>
      <c r="R556" s="545">
        <v>51</v>
      </c>
      <c r="S556" s="545">
        <v>39</v>
      </c>
      <c r="T556" s="545">
        <f t="shared" si="26"/>
        <v>135</v>
      </c>
      <c r="U556" s="551"/>
      <c r="AC556" s="769"/>
      <c r="AD556" s="769"/>
    </row>
    <row r="557" spans="1:30" ht="71.25" x14ac:dyDescent="0.15">
      <c r="A557" s="212" t="s">
        <v>4915</v>
      </c>
      <c r="C557" s="493" t="s">
        <v>3264</v>
      </c>
      <c r="D557" s="490" t="s">
        <v>5239</v>
      </c>
      <c r="E557" s="490" t="s">
        <v>5228</v>
      </c>
      <c r="F557" s="233" t="s">
        <v>3344</v>
      </c>
      <c r="G557" s="477" t="s">
        <v>1778</v>
      </c>
      <c r="H557" s="495" t="s">
        <v>6889</v>
      </c>
      <c r="I557" s="476" t="s">
        <v>168</v>
      </c>
      <c r="J557" s="478" t="s">
        <v>987</v>
      </c>
      <c r="K557" s="737" t="s">
        <v>8047</v>
      </c>
      <c r="L557" s="738"/>
      <c r="M557" s="479">
        <v>41107</v>
      </c>
      <c r="N557" s="470" t="str">
        <f t="shared" si="25"/>
        <v>135
1号75
2号33
3号27</v>
      </c>
      <c r="O557" s="498"/>
      <c r="P557" s="499"/>
      <c r="Q557" s="502">
        <v>75</v>
      </c>
      <c r="R557" s="501">
        <v>33</v>
      </c>
      <c r="S557" s="501">
        <v>27</v>
      </c>
      <c r="T557" s="501">
        <f t="shared" si="26"/>
        <v>135</v>
      </c>
      <c r="U557" s="551"/>
      <c r="AC557" s="769"/>
      <c r="AD557" s="769"/>
    </row>
    <row r="558" spans="1:30" ht="71.25" x14ac:dyDescent="0.15">
      <c r="A558" s="212" t="s">
        <v>4915</v>
      </c>
      <c r="C558" s="493" t="s">
        <v>3264</v>
      </c>
      <c r="D558" s="490" t="s">
        <v>5239</v>
      </c>
      <c r="E558" s="490" t="s">
        <v>5228</v>
      </c>
      <c r="F558" s="233" t="s">
        <v>3345</v>
      </c>
      <c r="G558" s="477" t="s">
        <v>1812</v>
      </c>
      <c r="H558" s="495" t="s">
        <v>7787</v>
      </c>
      <c r="I558" s="476" t="s">
        <v>6890</v>
      </c>
      <c r="J558" s="478" t="s">
        <v>987</v>
      </c>
      <c r="K558" s="737" t="s">
        <v>8076</v>
      </c>
      <c r="L558" s="738"/>
      <c r="M558" s="479">
        <v>41365</v>
      </c>
      <c r="N558" s="470" t="str">
        <f t="shared" si="25"/>
        <v>200
1号60
2号104
3号36</v>
      </c>
      <c r="O558" s="498"/>
      <c r="P558" s="499"/>
      <c r="Q558" s="544">
        <v>60</v>
      </c>
      <c r="R558" s="545">
        <v>104</v>
      </c>
      <c r="S558" s="545">
        <v>36</v>
      </c>
      <c r="T558" s="545">
        <f t="shared" si="26"/>
        <v>200</v>
      </c>
      <c r="U558" s="551"/>
      <c r="AC558" s="769"/>
      <c r="AD558" s="769"/>
    </row>
    <row r="559" spans="1:30" ht="71.25" x14ac:dyDescent="0.15">
      <c r="A559" s="212" t="s">
        <v>4915</v>
      </c>
      <c r="C559" s="493" t="s">
        <v>3264</v>
      </c>
      <c r="D559" s="490" t="s">
        <v>5239</v>
      </c>
      <c r="E559" s="490" t="s">
        <v>5228</v>
      </c>
      <c r="F559" s="233" t="s">
        <v>2002</v>
      </c>
      <c r="G559" s="477" t="s">
        <v>2003</v>
      </c>
      <c r="H559" s="495" t="s">
        <v>6891</v>
      </c>
      <c r="I559" s="476" t="s">
        <v>191</v>
      </c>
      <c r="J559" s="478" t="s">
        <v>987</v>
      </c>
      <c r="K559" s="737" t="s">
        <v>6237</v>
      </c>
      <c r="L559" s="738"/>
      <c r="M559" s="479">
        <v>41554</v>
      </c>
      <c r="N559" s="470" t="str">
        <f t="shared" si="25"/>
        <v>125
1号35
2号51
3号39</v>
      </c>
      <c r="O559" s="498"/>
      <c r="P559" s="499"/>
      <c r="Q559" s="544">
        <v>35</v>
      </c>
      <c r="R559" s="545">
        <v>51</v>
      </c>
      <c r="S559" s="545">
        <v>39</v>
      </c>
      <c r="T559" s="545">
        <f t="shared" si="26"/>
        <v>125</v>
      </c>
      <c r="U559" s="551"/>
      <c r="AC559" s="769"/>
      <c r="AD559" s="769"/>
    </row>
    <row r="560" spans="1:30" ht="71.25" x14ac:dyDescent="0.15">
      <c r="A560" s="212" t="s">
        <v>4915</v>
      </c>
      <c r="C560" s="493" t="s">
        <v>3264</v>
      </c>
      <c r="D560" s="490" t="s">
        <v>5239</v>
      </c>
      <c r="E560" s="490" t="s">
        <v>5228</v>
      </c>
      <c r="F560" s="233" t="s">
        <v>3346</v>
      </c>
      <c r="G560" s="477" t="s">
        <v>7788</v>
      </c>
      <c r="H560" s="495" t="s">
        <v>7789</v>
      </c>
      <c r="I560" s="476" t="s">
        <v>141</v>
      </c>
      <c r="J560" s="478" t="s">
        <v>2142</v>
      </c>
      <c r="K560" s="737" t="s">
        <v>8076</v>
      </c>
      <c r="L560" s="738"/>
      <c r="M560" s="479">
        <v>41913</v>
      </c>
      <c r="N560" s="470" t="str">
        <f t="shared" si="25"/>
        <v>205
1号45
2号118
3号42</v>
      </c>
      <c r="O560" s="498"/>
      <c r="P560" s="499"/>
      <c r="Q560" s="544">
        <v>45</v>
      </c>
      <c r="R560" s="545">
        <v>118</v>
      </c>
      <c r="S560" s="545">
        <v>42</v>
      </c>
      <c r="T560" s="545">
        <f t="shared" si="26"/>
        <v>205</v>
      </c>
      <c r="U560" s="551"/>
      <c r="AC560" s="769"/>
      <c r="AD560" s="769"/>
    </row>
    <row r="561" spans="1:30" ht="71.25" x14ac:dyDescent="0.15">
      <c r="A561" s="212" t="s">
        <v>4915</v>
      </c>
      <c r="C561" s="493" t="s">
        <v>3264</v>
      </c>
      <c r="D561" s="490" t="s">
        <v>5239</v>
      </c>
      <c r="E561" s="490" t="s">
        <v>5228</v>
      </c>
      <c r="F561" s="233" t="s">
        <v>3347</v>
      </c>
      <c r="G561" s="458" t="s">
        <v>2220</v>
      </c>
      <c r="H561" s="495" t="s">
        <v>6892</v>
      </c>
      <c r="I561" s="476" t="s">
        <v>186</v>
      </c>
      <c r="J561" s="478" t="s">
        <v>2142</v>
      </c>
      <c r="K561" s="737" t="s">
        <v>8077</v>
      </c>
      <c r="L561" s="738"/>
      <c r="M561" s="479">
        <v>42095</v>
      </c>
      <c r="N561" s="470" t="str">
        <f t="shared" si="25"/>
        <v>85
1号45
2号20
3号20</v>
      </c>
      <c r="O561" s="498"/>
      <c r="P561" s="499"/>
      <c r="Q561" s="502">
        <v>45</v>
      </c>
      <c r="R561" s="501">
        <v>20</v>
      </c>
      <c r="S561" s="501">
        <v>20</v>
      </c>
      <c r="T561" s="501">
        <f t="shared" si="26"/>
        <v>85</v>
      </c>
      <c r="U561" s="551"/>
      <c r="AC561" s="769"/>
      <c r="AD561" s="769"/>
    </row>
    <row r="562" spans="1:30" ht="71.25" x14ac:dyDescent="0.15">
      <c r="A562" s="212" t="s">
        <v>4915</v>
      </c>
      <c r="C562" s="493" t="s">
        <v>3264</v>
      </c>
      <c r="D562" s="490" t="s">
        <v>5239</v>
      </c>
      <c r="E562" s="490" t="s">
        <v>5228</v>
      </c>
      <c r="F562" s="233" t="s">
        <v>5849</v>
      </c>
      <c r="G562" s="477" t="s">
        <v>5850</v>
      </c>
      <c r="H562" s="495" t="s">
        <v>6893</v>
      </c>
      <c r="I562" s="476" t="s">
        <v>138</v>
      </c>
      <c r="J562" s="478" t="s">
        <v>2142</v>
      </c>
      <c r="K562" s="737" t="s">
        <v>6072</v>
      </c>
      <c r="L562" s="738"/>
      <c r="M562" s="479">
        <v>42461</v>
      </c>
      <c r="N562" s="470" t="str">
        <f t="shared" si="25"/>
        <v>80
1号60
2号12
3号8</v>
      </c>
      <c r="O562" s="498"/>
      <c r="P562" s="499"/>
      <c r="Q562" s="502">
        <v>60</v>
      </c>
      <c r="R562" s="501">
        <v>12</v>
      </c>
      <c r="S562" s="501">
        <v>8</v>
      </c>
      <c r="T562" s="501">
        <f t="shared" si="26"/>
        <v>80</v>
      </c>
      <c r="U562" s="551"/>
      <c r="AC562" s="769"/>
      <c r="AD562" s="769"/>
    </row>
    <row r="563" spans="1:30" ht="71.25" x14ac:dyDescent="0.15">
      <c r="A563" s="212" t="s">
        <v>7380</v>
      </c>
      <c r="C563" s="493" t="s">
        <v>3264</v>
      </c>
      <c r="D563" s="490" t="s">
        <v>5239</v>
      </c>
      <c r="E563" s="490" t="s">
        <v>5228</v>
      </c>
      <c r="F563" s="233" t="s">
        <v>6894</v>
      </c>
      <c r="G563" s="458" t="s">
        <v>6599</v>
      </c>
      <c r="H563" s="495" t="s">
        <v>6600</v>
      </c>
      <c r="I563" s="476" t="s">
        <v>6601</v>
      </c>
      <c r="J563" s="478" t="s">
        <v>2142</v>
      </c>
      <c r="K563" s="737" t="s">
        <v>8078</v>
      </c>
      <c r="L563" s="738"/>
      <c r="M563" s="479">
        <v>43556</v>
      </c>
      <c r="N563" s="470" t="str">
        <f t="shared" si="25"/>
        <v>99
1号60
2号30
3号9</v>
      </c>
      <c r="O563" s="498"/>
      <c r="P563" s="499"/>
      <c r="Q563" s="544">
        <v>60</v>
      </c>
      <c r="R563" s="545">
        <v>30</v>
      </c>
      <c r="S563" s="545">
        <v>9</v>
      </c>
      <c r="T563" s="545">
        <f t="shared" si="26"/>
        <v>99</v>
      </c>
      <c r="U563" s="551"/>
      <c r="AC563" s="769"/>
      <c r="AD563" s="769"/>
    </row>
    <row r="564" spans="1:30" ht="71.25" x14ac:dyDescent="0.15">
      <c r="A564" s="212" t="s">
        <v>4915</v>
      </c>
      <c r="C564" s="493" t="s">
        <v>3264</v>
      </c>
      <c r="D564" s="490" t="s">
        <v>5252</v>
      </c>
      <c r="E564" s="490" t="s">
        <v>1948</v>
      </c>
      <c r="F564" s="233" t="s">
        <v>3348</v>
      </c>
      <c r="G564" s="458" t="s">
        <v>2221</v>
      </c>
      <c r="H564" s="495" t="s">
        <v>6895</v>
      </c>
      <c r="I564" s="476" t="s">
        <v>275</v>
      </c>
      <c r="J564" s="478" t="s">
        <v>2142</v>
      </c>
      <c r="K564" s="737" t="s">
        <v>8079</v>
      </c>
      <c r="L564" s="738"/>
      <c r="M564" s="479">
        <v>29158</v>
      </c>
      <c r="N564" s="470" t="str">
        <f t="shared" si="25"/>
        <v>55
1号15
2号21
3号19</v>
      </c>
      <c r="O564" s="498"/>
      <c r="P564" s="499"/>
      <c r="Q564" s="544">
        <v>15</v>
      </c>
      <c r="R564" s="545">
        <v>21</v>
      </c>
      <c r="S564" s="545">
        <v>19</v>
      </c>
      <c r="T564" s="545">
        <f t="shared" si="26"/>
        <v>55</v>
      </c>
      <c r="U564" s="551"/>
      <c r="AC564" s="769"/>
      <c r="AD564" s="769"/>
    </row>
    <row r="565" spans="1:30" ht="71.25" x14ac:dyDescent="0.15">
      <c r="A565" s="212" t="s">
        <v>4915</v>
      </c>
      <c r="C565" s="493" t="s">
        <v>3264</v>
      </c>
      <c r="D565" s="490" t="s">
        <v>5252</v>
      </c>
      <c r="E565" s="490" t="s">
        <v>1948</v>
      </c>
      <c r="F565" s="233" t="s">
        <v>6896</v>
      </c>
      <c r="G565" s="458" t="s">
        <v>6897</v>
      </c>
      <c r="H565" s="495" t="s">
        <v>6898</v>
      </c>
      <c r="I565" s="476" t="s">
        <v>41</v>
      </c>
      <c r="J565" s="478" t="s">
        <v>2142</v>
      </c>
      <c r="K565" s="737" t="s">
        <v>6932</v>
      </c>
      <c r="L565" s="738"/>
      <c r="M565" s="479"/>
      <c r="N565" s="470" t="str">
        <f t="shared" si="25"/>
        <v>163
1号75
2号58
3号30</v>
      </c>
      <c r="O565" s="498"/>
      <c r="P565" s="499"/>
      <c r="Q565" s="544">
        <v>75</v>
      </c>
      <c r="R565" s="545">
        <v>58</v>
      </c>
      <c r="S565" s="545">
        <v>30</v>
      </c>
      <c r="T565" s="545">
        <f t="shared" si="26"/>
        <v>163</v>
      </c>
      <c r="U565" s="551"/>
      <c r="AC565" s="769"/>
      <c r="AD565" s="769"/>
    </row>
    <row r="566" spans="1:30" ht="71.25" x14ac:dyDescent="0.15">
      <c r="A566" s="212" t="s">
        <v>4915</v>
      </c>
      <c r="C566" s="493" t="s">
        <v>3264</v>
      </c>
      <c r="D566" s="490" t="s">
        <v>5252</v>
      </c>
      <c r="E566" s="490" t="s">
        <v>1948</v>
      </c>
      <c r="F566" s="233" t="s">
        <v>3349</v>
      </c>
      <c r="G566" s="458" t="s">
        <v>2222</v>
      </c>
      <c r="H566" s="495" t="s">
        <v>6899</v>
      </c>
      <c r="I566" s="476" t="s">
        <v>321</v>
      </c>
      <c r="J566" s="478" t="s">
        <v>2142</v>
      </c>
      <c r="K566" s="737" t="s">
        <v>8080</v>
      </c>
      <c r="L566" s="738"/>
      <c r="M566" s="479">
        <v>25541</v>
      </c>
      <c r="N566" s="470" t="str">
        <f t="shared" si="25"/>
        <v>65
1号45
2号20
3号0</v>
      </c>
      <c r="O566" s="498"/>
      <c r="P566" s="499"/>
      <c r="Q566" s="544">
        <v>45</v>
      </c>
      <c r="R566" s="545">
        <v>20</v>
      </c>
      <c r="S566" s="545">
        <v>0</v>
      </c>
      <c r="T566" s="545">
        <f t="shared" ref="T566" si="38">SUBTOTAL(9,Q566:S566)</f>
        <v>65</v>
      </c>
      <c r="U566" s="551"/>
      <c r="AC566" s="769"/>
      <c r="AD566" s="769"/>
    </row>
    <row r="567" spans="1:30" ht="71.25" x14ac:dyDescent="0.15">
      <c r="A567" s="212" t="s">
        <v>4915</v>
      </c>
      <c r="C567" s="493" t="s">
        <v>3264</v>
      </c>
      <c r="D567" s="490" t="s">
        <v>5252</v>
      </c>
      <c r="E567" s="490" t="s">
        <v>4255</v>
      </c>
      <c r="F567" s="233" t="s">
        <v>3350</v>
      </c>
      <c r="G567" s="458" t="s">
        <v>6156</v>
      </c>
      <c r="H567" s="495" t="s">
        <v>6900</v>
      </c>
      <c r="I567" s="476" t="s">
        <v>6901</v>
      </c>
      <c r="J567" s="478" t="s">
        <v>2142</v>
      </c>
      <c r="K567" s="737" t="s">
        <v>8081</v>
      </c>
      <c r="L567" s="738"/>
      <c r="M567" s="479">
        <v>20576</v>
      </c>
      <c r="N567" s="470" t="str">
        <f t="shared" si="25"/>
        <v>63
1号30
2号15
3号18</v>
      </c>
      <c r="O567" s="498"/>
      <c r="P567" s="499"/>
      <c r="Q567" s="502">
        <v>30</v>
      </c>
      <c r="R567" s="501">
        <v>15</v>
      </c>
      <c r="S567" s="501">
        <v>18</v>
      </c>
      <c r="T567" s="501">
        <f t="shared" ref="T567:T611" si="39">SUBTOTAL(9,Q567:S567)</f>
        <v>63</v>
      </c>
      <c r="U567" s="551"/>
      <c r="AC567" s="769"/>
      <c r="AD567" s="769"/>
    </row>
    <row r="568" spans="1:30" ht="71.25" x14ac:dyDescent="0.15">
      <c r="A568" s="212" t="s">
        <v>4915</v>
      </c>
      <c r="C568" s="493" t="s">
        <v>3264</v>
      </c>
      <c r="D568" s="490" t="s">
        <v>5285</v>
      </c>
      <c r="E568" s="490" t="s">
        <v>5272</v>
      </c>
      <c r="F568" s="233" t="s">
        <v>3351</v>
      </c>
      <c r="G568" s="458" t="s">
        <v>6020</v>
      </c>
      <c r="H568" s="495" t="s">
        <v>6902</v>
      </c>
      <c r="I568" s="476" t="s">
        <v>566</v>
      </c>
      <c r="J568" s="478" t="s">
        <v>2142</v>
      </c>
      <c r="K568" s="737" t="s">
        <v>8082</v>
      </c>
      <c r="L568" s="738"/>
      <c r="M568" s="479">
        <v>25541</v>
      </c>
      <c r="N568" s="600" t="s">
        <v>8171</v>
      </c>
      <c r="O568" s="467"/>
      <c r="P568" s="468"/>
      <c r="Q568" s="552">
        <v>15</v>
      </c>
      <c r="R568" s="556">
        <v>10</v>
      </c>
      <c r="S568" s="556">
        <v>10</v>
      </c>
      <c r="T568" s="560">
        <v>35</v>
      </c>
      <c r="U568" s="551"/>
      <c r="AC568" s="769"/>
      <c r="AD568" s="769"/>
    </row>
    <row r="569" spans="1:30" ht="71.25" x14ac:dyDescent="0.15">
      <c r="A569" s="212" t="s">
        <v>4915</v>
      </c>
      <c r="C569" s="493" t="s">
        <v>3264</v>
      </c>
      <c r="D569" s="490" t="s">
        <v>5300</v>
      </c>
      <c r="E569" s="490" t="s">
        <v>5286</v>
      </c>
      <c r="F569" s="233" t="s">
        <v>3352</v>
      </c>
      <c r="G569" s="458" t="s">
        <v>2223</v>
      </c>
      <c r="H569" s="495" t="s">
        <v>6903</v>
      </c>
      <c r="I569" s="476" t="s">
        <v>1061</v>
      </c>
      <c r="J569" s="478" t="s">
        <v>2142</v>
      </c>
      <c r="K569" s="737" t="s">
        <v>8083</v>
      </c>
      <c r="L569" s="738"/>
      <c r="M569" s="479">
        <v>24927</v>
      </c>
      <c r="N569" s="470" t="str">
        <f t="shared" si="25"/>
        <v>90
1号60
2号20
3号10</v>
      </c>
      <c r="O569" s="498"/>
      <c r="P569" s="499"/>
      <c r="Q569" s="502">
        <v>60</v>
      </c>
      <c r="R569" s="501">
        <v>20</v>
      </c>
      <c r="S569" s="501">
        <v>10</v>
      </c>
      <c r="T569" s="501">
        <f t="shared" si="39"/>
        <v>90</v>
      </c>
      <c r="U569" s="551"/>
      <c r="AC569" s="769"/>
      <c r="AD569" s="769"/>
    </row>
    <row r="570" spans="1:30" ht="71.25" x14ac:dyDescent="0.15">
      <c r="A570" s="212" t="s">
        <v>4915</v>
      </c>
      <c r="C570" s="493" t="s">
        <v>3264</v>
      </c>
      <c r="D570" s="490" t="s">
        <v>5851</v>
      </c>
      <c r="E570" s="490" t="s">
        <v>4314</v>
      </c>
      <c r="F570" s="233" t="s">
        <v>5852</v>
      </c>
      <c r="G570" s="458" t="s">
        <v>5853</v>
      </c>
      <c r="H570" s="495" t="s">
        <v>6904</v>
      </c>
      <c r="I570" s="476" t="s">
        <v>6905</v>
      </c>
      <c r="J570" s="478" t="s">
        <v>2142</v>
      </c>
      <c r="K570" s="737" t="s">
        <v>8084</v>
      </c>
      <c r="L570" s="738"/>
      <c r="M570" s="479">
        <v>28793</v>
      </c>
      <c r="N570" s="470" t="str">
        <f t="shared" ref="N570:N614" si="40">SUM(Q570:S570)&amp;CHAR(10)&amp;CHAR(10)&amp;"1号"&amp;Q570&amp;CHAR(10)&amp;"2号"&amp;R570&amp;CHAR(10)&amp;"3号"&amp;S570</f>
        <v>80
1号62
2号6
3号12</v>
      </c>
      <c r="O570" s="498"/>
      <c r="P570" s="499"/>
      <c r="Q570" s="502">
        <v>62</v>
      </c>
      <c r="R570" s="501">
        <v>6</v>
      </c>
      <c r="S570" s="501">
        <v>12</v>
      </c>
      <c r="T570" s="501">
        <f t="shared" si="39"/>
        <v>80</v>
      </c>
      <c r="U570" s="551"/>
      <c r="AC570" s="769"/>
      <c r="AD570" s="769"/>
    </row>
    <row r="571" spans="1:30" ht="71.25" x14ac:dyDescent="0.15">
      <c r="A571" s="212" t="s">
        <v>4915</v>
      </c>
      <c r="C571" s="318" t="s">
        <v>3264</v>
      </c>
      <c r="D571" s="317" t="s">
        <v>5285</v>
      </c>
      <c r="E571" s="230" t="s">
        <v>4315</v>
      </c>
      <c r="F571" s="233" t="s">
        <v>3353</v>
      </c>
      <c r="G571" s="458" t="s">
        <v>6471</v>
      </c>
      <c r="H571" s="495" t="s">
        <v>6906</v>
      </c>
      <c r="I571" s="476" t="s">
        <v>6907</v>
      </c>
      <c r="J571" s="478" t="s">
        <v>2142</v>
      </c>
      <c r="K571" s="737" t="s">
        <v>8085</v>
      </c>
      <c r="L571" s="738"/>
      <c r="M571" s="479">
        <v>26651</v>
      </c>
      <c r="N571" s="470" t="str">
        <f t="shared" si="40"/>
        <v>65
1号18
2号26
3号21</v>
      </c>
      <c r="O571" s="498"/>
      <c r="P571" s="499"/>
      <c r="Q571" s="502">
        <v>18</v>
      </c>
      <c r="R571" s="501">
        <v>26</v>
      </c>
      <c r="S571" s="501">
        <v>21</v>
      </c>
      <c r="T571" s="501">
        <f t="shared" si="39"/>
        <v>65</v>
      </c>
      <c r="U571" s="551"/>
      <c r="AC571" s="769"/>
      <c r="AD571" s="769"/>
    </row>
    <row r="572" spans="1:30" ht="71.25" x14ac:dyDescent="0.15">
      <c r="A572" s="212" t="s">
        <v>6066</v>
      </c>
      <c r="C572" s="224" t="s">
        <v>3264</v>
      </c>
      <c r="D572" s="230" t="s">
        <v>5239</v>
      </c>
      <c r="E572" s="230" t="s">
        <v>4294</v>
      </c>
      <c r="F572" s="458" t="s">
        <v>6067</v>
      </c>
      <c r="G572" s="458" t="s">
        <v>8149</v>
      </c>
      <c r="H572" s="476" t="s">
        <v>6908</v>
      </c>
      <c r="I572" s="454" t="s">
        <v>71</v>
      </c>
      <c r="J572" s="491" t="s">
        <v>2142</v>
      </c>
      <c r="K572" s="737" t="s">
        <v>6936</v>
      </c>
      <c r="L572" s="738"/>
      <c r="M572" s="321">
        <v>42826</v>
      </c>
      <c r="N572" s="470" t="str">
        <f t="shared" si="40"/>
        <v>90
1号60
2号20
3号10</v>
      </c>
      <c r="O572" s="471"/>
      <c r="P572" s="469"/>
      <c r="Q572" s="475">
        <v>60</v>
      </c>
      <c r="R572" s="473">
        <v>20</v>
      </c>
      <c r="S572" s="473">
        <v>10</v>
      </c>
      <c r="T572" s="501">
        <f t="shared" si="39"/>
        <v>90</v>
      </c>
      <c r="U572" s="551"/>
      <c r="AC572" s="769"/>
      <c r="AD572" s="769"/>
    </row>
    <row r="573" spans="1:30" ht="71.25" x14ac:dyDescent="0.15">
      <c r="A573" s="212" t="s">
        <v>6066</v>
      </c>
      <c r="C573" s="322" t="s">
        <v>3264</v>
      </c>
      <c r="D573" s="323" t="s">
        <v>5300</v>
      </c>
      <c r="E573" s="323" t="s">
        <v>6069</v>
      </c>
      <c r="F573" s="324" t="s">
        <v>6070</v>
      </c>
      <c r="G573" s="324" t="s">
        <v>6909</v>
      </c>
      <c r="H573" s="325" t="s">
        <v>6910</v>
      </c>
      <c r="I573" s="325" t="s">
        <v>6071</v>
      </c>
      <c r="J573" s="326" t="s">
        <v>2142</v>
      </c>
      <c r="K573" s="737" t="s">
        <v>6072</v>
      </c>
      <c r="L573" s="738"/>
      <c r="M573" s="327">
        <v>42773</v>
      </c>
      <c r="N573" s="470" t="str">
        <f t="shared" si="40"/>
        <v>55
1号45
2号10
3号0</v>
      </c>
      <c r="O573" s="328"/>
      <c r="P573" s="580"/>
      <c r="Q573" s="475">
        <v>45</v>
      </c>
      <c r="R573" s="473">
        <v>10</v>
      </c>
      <c r="S573" s="473">
        <v>0</v>
      </c>
      <c r="T573" s="501">
        <f t="shared" si="39"/>
        <v>55</v>
      </c>
      <c r="U573" s="551"/>
      <c r="AC573" s="769"/>
      <c r="AD573" s="769"/>
    </row>
    <row r="574" spans="1:30" ht="71.25" x14ac:dyDescent="0.15">
      <c r="A574" s="212" t="s">
        <v>1949</v>
      </c>
      <c r="C574" s="224" t="s">
        <v>3264</v>
      </c>
      <c r="D574" s="490" t="s">
        <v>5271</v>
      </c>
      <c r="E574" s="490" t="s">
        <v>1949</v>
      </c>
      <c r="F574" s="458" t="s">
        <v>6005</v>
      </c>
      <c r="G574" s="458" t="s">
        <v>6911</v>
      </c>
      <c r="H574" s="476" t="s">
        <v>6912</v>
      </c>
      <c r="I574" s="454" t="s">
        <v>470</v>
      </c>
      <c r="J574" s="491" t="s">
        <v>2142</v>
      </c>
      <c r="K574" s="737" t="s">
        <v>6913</v>
      </c>
      <c r="L574" s="738"/>
      <c r="M574" s="231">
        <v>28216</v>
      </c>
      <c r="N574" s="470" t="str">
        <f t="shared" si="40"/>
        <v>99
1号70
2号18
3号11</v>
      </c>
      <c r="O574" s="471"/>
      <c r="P574" s="469"/>
      <c r="Q574" s="475">
        <v>70</v>
      </c>
      <c r="R574" s="473">
        <v>18</v>
      </c>
      <c r="S574" s="473">
        <v>11</v>
      </c>
      <c r="T574" s="501">
        <f t="shared" si="39"/>
        <v>99</v>
      </c>
      <c r="U574" s="551"/>
      <c r="AC574" s="769"/>
      <c r="AD574" s="769"/>
    </row>
    <row r="575" spans="1:30" ht="71.25" x14ac:dyDescent="0.15">
      <c r="A575" s="212" t="s">
        <v>7351</v>
      </c>
      <c r="C575" s="493" t="s">
        <v>3264</v>
      </c>
      <c r="D575" s="490" t="s">
        <v>5271</v>
      </c>
      <c r="E575" s="490" t="s">
        <v>5267</v>
      </c>
      <c r="F575" s="233" t="s">
        <v>6914</v>
      </c>
      <c r="G575" s="477" t="s">
        <v>6915</v>
      </c>
      <c r="H575" s="357" t="s">
        <v>6916</v>
      </c>
      <c r="I575" s="476" t="s">
        <v>1166</v>
      </c>
      <c r="J575" s="478" t="s">
        <v>2142</v>
      </c>
      <c r="K575" s="737" t="s">
        <v>6917</v>
      </c>
      <c r="L575" s="738"/>
      <c r="M575" s="479">
        <v>43914</v>
      </c>
      <c r="N575" s="470" t="str">
        <f t="shared" si="40"/>
        <v>60
1号45
2号0
3号15</v>
      </c>
      <c r="O575" s="498"/>
      <c r="P575" s="499"/>
      <c r="Q575" s="542">
        <v>45</v>
      </c>
      <c r="R575" s="501">
        <v>0</v>
      </c>
      <c r="S575" s="501">
        <v>15</v>
      </c>
      <c r="T575" s="501">
        <v>60</v>
      </c>
      <c r="U575" s="551"/>
      <c r="AC575" s="769"/>
      <c r="AD575" s="769"/>
    </row>
    <row r="576" spans="1:30" s="482" customFormat="1" ht="71.25" x14ac:dyDescent="0.15">
      <c r="A576" s="480"/>
      <c r="B576" s="481"/>
      <c r="C576" s="493" t="s">
        <v>3264</v>
      </c>
      <c r="D576" s="490" t="s">
        <v>5271</v>
      </c>
      <c r="E576" s="490" t="s">
        <v>5261</v>
      </c>
      <c r="F576" s="233" t="s">
        <v>8218</v>
      </c>
      <c r="G576" s="477" t="s">
        <v>8219</v>
      </c>
      <c r="H576" s="357" t="s">
        <v>8220</v>
      </c>
      <c r="I576" s="476" t="s">
        <v>8221</v>
      </c>
      <c r="J576" s="478" t="s">
        <v>2142</v>
      </c>
      <c r="K576" s="737" t="s">
        <v>7724</v>
      </c>
      <c r="L576" s="738"/>
      <c r="M576" s="479">
        <v>27407</v>
      </c>
      <c r="N576" s="470" t="str">
        <f t="shared" si="40"/>
        <v>25
1号15
2号6
3号4</v>
      </c>
      <c r="O576" s="498"/>
      <c r="P576" s="499"/>
      <c r="Q576" s="502">
        <v>15</v>
      </c>
      <c r="R576" s="501">
        <v>6</v>
      </c>
      <c r="S576" s="501">
        <v>4</v>
      </c>
      <c r="T576" s="501">
        <v>25</v>
      </c>
      <c r="U576" s="551"/>
      <c r="V576" s="489"/>
      <c r="W576" s="489"/>
      <c r="X576" s="489"/>
      <c r="Y576" s="489"/>
      <c r="Z576" s="492"/>
      <c r="AC576" s="483"/>
      <c r="AD576" s="483"/>
    </row>
    <row r="577" spans="1:30" ht="71.25" x14ac:dyDescent="0.15">
      <c r="A577" s="212" t="s">
        <v>4915</v>
      </c>
      <c r="C577" s="224" t="s">
        <v>3265</v>
      </c>
      <c r="D577" s="490" t="s">
        <v>5239</v>
      </c>
      <c r="E577" s="490" t="s">
        <v>5228</v>
      </c>
      <c r="F577" s="458" t="s">
        <v>3354</v>
      </c>
      <c r="G577" s="458" t="s">
        <v>2241</v>
      </c>
      <c r="H577" s="476" t="s">
        <v>6918</v>
      </c>
      <c r="I577" s="454" t="s">
        <v>982</v>
      </c>
      <c r="J577" s="491" t="s">
        <v>7</v>
      </c>
      <c r="K577" s="737" t="s">
        <v>518</v>
      </c>
      <c r="L577" s="738"/>
      <c r="M577" s="231">
        <v>42095</v>
      </c>
      <c r="N577" s="470" t="str">
        <f t="shared" si="40"/>
        <v>50
1号4
2号22
3号24</v>
      </c>
      <c r="O577" s="471"/>
      <c r="P577" s="472"/>
      <c r="Q577" s="475">
        <v>4</v>
      </c>
      <c r="R577" s="474">
        <v>22</v>
      </c>
      <c r="S577" s="473">
        <v>24</v>
      </c>
      <c r="T577" s="501">
        <f t="shared" si="39"/>
        <v>50</v>
      </c>
      <c r="U577" s="551"/>
      <c r="AC577" s="769"/>
      <c r="AD577" s="769"/>
    </row>
    <row r="578" spans="1:30" ht="71.25" x14ac:dyDescent="0.15">
      <c r="A578" s="212" t="s">
        <v>49</v>
      </c>
      <c r="C578" s="224" t="s">
        <v>3265</v>
      </c>
      <c r="D578" s="490" t="s">
        <v>5239</v>
      </c>
      <c r="E578" s="490" t="s">
        <v>5228</v>
      </c>
      <c r="F578" s="458" t="s">
        <v>6301</v>
      </c>
      <c r="G578" s="458" t="s">
        <v>2490</v>
      </c>
      <c r="H578" s="610" t="s">
        <v>8150</v>
      </c>
      <c r="I578" s="454" t="s">
        <v>157</v>
      </c>
      <c r="J578" s="491" t="s">
        <v>4296</v>
      </c>
      <c r="K578" s="737" t="s">
        <v>949</v>
      </c>
      <c r="L578" s="738"/>
      <c r="M578" s="231">
        <v>43191</v>
      </c>
      <c r="N578" s="470" t="str">
        <f t="shared" si="40"/>
        <v>100
1号6
2号61
3号33</v>
      </c>
      <c r="O578" s="471"/>
      <c r="P578" s="469"/>
      <c r="Q578" s="475">
        <v>6</v>
      </c>
      <c r="R578" s="474">
        <v>61</v>
      </c>
      <c r="S578" s="473">
        <v>33</v>
      </c>
      <c r="T578" s="501">
        <f t="shared" si="39"/>
        <v>100</v>
      </c>
      <c r="U578" s="551"/>
      <c r="AC578" s="769"/>
      <c r="AD578" s="769"/>
    </row>
    <row r="579" spans="1:30" ht="71.25" x14ac:dyDescent="0.15">
      <c r="A579" s="212" t="s">
        <v>4915</v>
      </c>
      <c r="C579" s="224" t="s">
        <v>5782</v>
      </c>
      <c r="D579" s="490" t="s">
        <v>5252</v>
      </c>
      <c r="E579" s="490" t="s">
        <v>1948</v>
      </c>
      <c r="F579" s="458" t="s">
        <v>2000</v>
      </c>
      <c r="G579" s="458" t="s">
        <v>2571</v>
      </c>
      <c r="H579" s="476" t="s">
        <v>2859</v>
      </c>
      <c r="I579" s="454" t="s">
        <v>6919</v>
      </c>
      <c r="J579" s="491" t="s">
        <v>4288</v>
      </c>
      <c r="K579" s="737" t="s">
        <v>8003</v>
      </c>
      <c r="L579" s="738"/>
      <c r="M579" s="231">
        <v>41718</v>
      </c>
      <c r="N579" s="470" t="str">
        <f t="shared" si="40"/>
        <v>175
1号15
2号78
3号82</v>
      </c>
      <c r="O579" s="471"/>
      <c r="P579" s="469"/>
      <c r="Q579" s="543">
        <v>15</v>
      </c>
      <c r="R579" s="546">
        <v>78</v>
      </c>
      <c r="S579" s="546">
        <v>82</v>
      </c>
      <c r="T579" s="545">
        <f t="shared" si="39"/>
        <v>175</v>
      </c>
      <c r="U579" s="551"/>
      <c r="AC579" s="769"/>
      <c r="AD579" s="769"/>
    </row>
    <row r="580" spans="1:30" ht="71.25" x14ac:dyDescent="0.15">
      <c r="A580" s="212" t="s">
        <v>4915</v>
      </c>
      <c r="C580" s="224" t="s">
        <v>3265</v>
      </c>
      <c r="D580" s="490" t="s">
        <v>5252</v>
      </c>
      <c r="E580" s="490" t="s">
        <v>1948</v>
      </c>
      <c r="F580" s="458" t="s">
        <v>3045</v>
      </c>
      <c r="G580" s="458" t="s">
        <v>2533</v>
      </c>
      <c r="H580" s="476" t="s">
        <v>2815</v>
      </c>
      <c r="I580" s="454" t="s">
        <v>333</v>
      </c>
      <c r="J580" s="491" t="s">
        <v>7</v>
      </c>
      <c r="K580" s="737" t="s">
        <v>253</v>
      </c>
      <c r="L580" s="738"/>
      <c r="M580" s="231">
        <v>43551</v>
      </c>
      <c r="N580" s="470" t="str">
        <f t="shared" si="40"/>
        <v>50
1号5
2号24
3号21</v>
      </c>
      <c r="O580" s="471"/>
      <c r="P580" s="469"/>
      <c r="Q580" s="543">
        <v>5</v>
      </c>
      <c r="R580" s="546">
        <v>24</v>
      </c>
      <c r="S580" s="546">
        <v>21</v>
      </c>
      <c r="T580" s="545">
        <f t="shared" si="39"/>
        <v>50</v>
      </c>
      <c r="U580" s="551"/>
      <c r="AC580" s="769"/>
      <c r="AD580" s="769"/>
    </row>
    <row r="581" spans="1:30" ht="71.25" x14ac:dyDescent="0.15">
      <c r="A581" s="212" t="s">
        <v>4915</v>
      </c>
      <c r="C581" s="493" t="s">
        <v>3265</v>
      </c>
      <c r="D581" s="490" t="s">
        <v>5252</v>
      </c>
      <c r="E581" s="490" t="s">
        <v>1948</v>
      </c>
      <c r="F581" s="233" t="s">
        <v>997</v>
      </c>
      <c r="G581" s="477" t="s">
        <v>2541</v>
      </c>
      <c r="H581" s="495" t="s">
        <v>2823</v>
      </c>
      <c r="I581" s="476" t="s">
        <v>255</v>
      </c>
      <c r="J581" s="478" t="s">
        <v>7</v>
      </c>
      <c r="K581" s="737" t="s">
        <v>253</v>
      </c>
      <c r="L581" s="738"/>
      <c r="M581" s="479">
        <v>43551</v>
      </c>
      <c r="N581" s="470" t="str">
        <f t="shared" si="40"/>
        <v>60
1号10
2号23
3号27</v>
      </c>
      <c r="O581" s="498"/>
      <c r="P581" s="499"/>
      <c r="Q581" s="544">
        <v>10</v>
      </c>
      <c r="R581" s="545">
        <v>23</v>
      </c>
      <c r="S581" s="545">
        <v>27</v>
      </c>
      <c r="T581" s="545">
        <f t="shared" si="39"/>
        <v>60</v>
      </c>
      <c r="U581" s="551"/>
      <c r="AC581" s="769"/>
      <c r="AD581" s="769"/>
    </row>
    <row r="582" spans="1:30" ht="71.25" x14ac:dyDescent="0.15">
      <c r="A582" s="212" t="s">
        <v>4915</v>
      </c>
      <c r="C582" s="493" t="s">
        <v>3265</v>
      </c>
      <c r="D582" s="490" t="s">
        <v>5271</v>
      </c>
      <c r="E582" s="490" t="s">
        <v>1949</v>
      </c>
      <c r="F582" s="233" t="s">
        <v>2224</v>
      </c>
      <c r="G582" s="477" t="s">
        <v>2225</v>
      </c>
      <c r="H582" s="495" t="s">
        <v>3921</v>
      </c>
      <c r="I582" s="476" t="s">
        <v>377</v>
      </c>
      <c r="J582" s="478" t="s">
        <v>7</v>
      </c>
      <c r="K582" s="737" t="s">
        <v>8086</v>
      </c>
      <c r="L582" s="738"/>
      <c r="M582" s="479" t="s">
        <v>6920</v>
      </c>
      <c r="N582" s="470" t="str">
        <f t="shared" si="40"/>
        <v>65
1号5
2号35
3号25</v>
      </c>
      <c r="O582" s="498"/>
      <c r="P582" s="499"/>
      <c r="Q582" s="502">
        <v>5</v>
      </c>
      <c r="R582" s="501">
        <v>35</v>
      </c>
      <c r="S582" s="501">
        <v>25</v>
      </c>
      <c r="T582" s="501">
        <f t="shared" si="39"/>
        <v>65</v>
      </c>
      <c r="U582" s="551"/>
      <c r="AC582" s="769"/>
      <c r="AD582" s="769"/>
    </row>
    <row r="583" spans="1:30" ht="71.25" x14ac:dyDescent="0.15">
      <c r="A583" s="212" t="s">
        <v>4915</v>
      </c>
      <c r="C583" s="493" t="s">
        <v>3265</v>
      </c>
      <c r="D583" s="490" t="s">
        <v>5271</v>
      </c>
      <c r="E583" s="490" t="s">
        <v>1949</v>
      </c>
      <c r="F583" s="233" t="s">
        <v>6157</v>
      </c>
      <c r="G583" s="477" t="s">
        <v>2226</v>
      </c>
      <c r="H583" s="495" t="s">
        <v>3963</v>
      </c>
      <c r="I583" s="476" t="s">
        <v>356</v>
      </c>
      <c r="J583" s="478" t="s">
        <v>7</v>
      </c>
      <c r="K583" s="737" t="s">
        <v>8087</v>
      </c>
      <c r="L583" s="738"/>
      <c r="M583" s="479">
        <v>38808</v>
      </c>
      <c r="N583" s="470" t="str">
        <f t="shared" si="40"/>
        <v>43
1号3
2号21
3号19</v>
      </c>
      <c r="O583" s="498"/>
      <c r="P583" s="499"/>
      <c r="Q583" s="502">
        <v>3</v>
      </c>
      <c r="R583" s="501">
        <v>21</v>
      </c>
      <c r="S583" s="501">
        <v>19</v>
      </c>
      <c r="T583" s="501">
        <f t="shared" si="39"/>
        <v>43</v>
      </c>
      <c r="U583" s="551"/>
      <c r="AC583" s="769"/>
      <c r="AD583" s="769"/>
    </row>
    <row r="584" spans="1:30" ht="71.25" x14ac:dyDescent="0.15">
      <c r="A584" s="212" t="s">
        <v>4915</v>
      </c>
      <c r="C584" s="493" t="s">
        <v>3265</v>
      </c>
      <c r="D584" s="490" t="s">
        <v>5271</v>
      </c>
      <c r="E584" s="490" t="s">
        <v>1949</v>
      </c>
      <c r="F584" s="233" t="s">
        <v>6158</v>
      </c>
      <c r="G584" s="477" t="s">
        <v>2227</v>
      </c>
      <c r="H584" s="495" t="s">
        <v>6921</v>
      </c>
      <c r="I584" s="476" t="s">
        <v>366</v>
      </c>
      <c r="J584" s="478" t="s">
        <v>7</v>
      </c>
      <c r="K584" s="737" t="s">
        <v>390</v>
      </c>
      <c r="L584" s="738"/>
      <c r="M584" s="479">
        <v>27485</v>
      </c>
      <c r="N584" s="470" t="str">
        <f t="shared" si="40"/>
        <v>93
1号13
2号42
3号38</v>
      </c>
      <c r="O584" s="498"/>
      <c r="P584" s="499"/>
      <c r="Q584" s="502">
        <v>13</v>
      </c>
      <c r="R584" s="501">
        <v>42</v>
      </c>
      <c r="S584" s="501">
        <v>38</v>
      </c>
      <c r="T584" s="501">
        <f t="shared" si="39"/>
        <v>93</v>
      </c>
      <c r="U584" s="551"/>
      <c r="AC584" s="769"/>
      <c r="AD584" s="769"/>
    </row>
    <row r="585" spans="1:30" ht="71.25" x14ac:dyDescent="0.15">
      <c r="A585" s="212" t="s">
        <v>4915</v>
      </c>
      <c r="C585" s="493" t="s">
        <v>3265</v>
      </c>
      <c r="D585" s="490" t="s">
        <v>5271</v>
      </c>
      <c r="E585" s="490" t="s">
        <v>1949</v>
      </c>
      <c r="F585" s="233" t="s">
        <v>2228</v>
      </c>
      <c r="G585" s="477" t="s">
        <v>2229</v>
      </c>
      <c r="H585" s="495" t="s">
        <v>6922</v>
      </c>
      <c r="I585" s="476" t="s">
        <v>67</v>
      </c>
      <c r="J585" s="478" t="s">
        <v>7</v>
      </c>
      <c r="K585" s="737" t="s">
        <v>386</v>
      </c>
      <c r="L585" s="738"/>
      <c r="M585" s="479">
        <v>28946</v>
      </c>
      <c r="N585" s="470" t="str">
        <f t="shared" si="40"/>
        <v>75
1号15
2号30
3号30</v>
      </c>
      <c r="O585" s="498"/>
      <c r="P585" s="499"/>
      <c r="Q585" s="502">
        <v>15</v>
      </c>
      <c r="R585" s="501">
        <v>30</v>
      </c>
      <c r="S585" s="501">
        <v>30</v>
      </c>
      <c r="T585" s="501">
        <f t="shared" si="39"/>
        <v>75</v>
      </c>
      <c r="U585" s="551"/>
      <c r="AC585" s="769"/>
      <c r="AD585" s="769"/>
    </row>
    <row r="586" spans="1:30" ht="71.25" x14ac:dyDescent="0.15">
      <c r="A586" s="212" t="s">
        <v>4915</v>
      </c>
      <c r="C586" s="493" t="s">
        <v>3265</v>
      </c>
      <c r="D586" s="490" t="s">
        <v>5271</v>
      </c>
      <c r="E586" s="490" t="s">
        <v>1949</v>
      </c>
      <c r="F586" s="233" t="s">
        <v>2230</v>
      </c>
      <c r="G586" s="477" t="s">
        <v>5854</v>
      </c>
      <c r="H586" s="495" t="s">
        <v>3945</v>
      </c>
      <c r="I586" s="476" t="s">
        <v>455</v>
      </c>
      <c r="J586" s="478" t="s">
        <v>7</v>
      </c>
      <c r="K586" s="737" t="s">
        <v>454</v>
      </c>
      <c r="L586" s="738"/>
      <c r="M586" s="479">
        <v>34790</v>
      </c>
      <c r="N586" s="470" t="str">
        <f t="shared" si="40"/>
        <v>85
1号5
2号43
3号37</v>
      </c>
      <c r="O586" s="498"/>
      <c r="P586" s="499"/>
      <c r="Q586" s="502">
        <v>5</v>
      </c>
      <c r="R586" s="501">
        <v>43</v>
      </c>
      <c r="S586" s="501">
        <v>37</v>
      </c>
      <c r="T586" s="501">
        <v>85</v>
      </c>
      <c r="U586" s="551"/>
      <c r="AC586" s="769"/>
      <c r="AD586" s="769"/>
    </row>
    <row r="587" spans="1:30" ht="71.25" x14ac:dyDescent="0.15">
      <c r="A587" s="212" t="s">
        <v>4915</v>
      </c>
      <c r="C587" s="493" t="s">
        <v>3265</v>
      </c>
      <c r="D587" s="490" t="s">
        <v>5271</v>
      </c>
      <c r="E587" s="490" t="s">
        <v>1949</v>
      </c>
      <c r="F587" s="233" t="s">
        <v>3355</v>
      </c>
      <c r="G587" s="477" t="s">
        <v>2231</v>
      </c>
      <c r="H587" s="495" t="s">
        <v>3929</v>
      </c>
      <c r="I587" s="476" t="s">
        <v>406</v>
      </c>
      <c r="J587" s="478" t="s">
        <v>7</v>
      </c>
      <c r="K587" s="737" t="s">
        <v>419</v>
      </c>
      <c r="L587" s="738"/>
      <c r="M587" s="479">
        <v>18652</v>
      </c>
      <c r="N587" s="470" t="str">
        <f t="shared" si="40"/>
        <v>40
1号10
2号15
3号15</v>
      </c>
      <c r="O587" s="498"/>
      <c r="P587" s="499"/>
      <c r="Q587" s="502">
        <v>10</v>
      </c>
      <c r="R587" s="501">
        <v>15</v>
      </c>
      <c r="S587" s="501">
        <v>15</v>
      </c>
      <c r="T587" s="501">
        <v>40</v>
      </c>
      <c r="U587" s="551"/>
      <c r="AC587" s="769"/>
      <c r="AD587" s="769"/>
    </row>
    <row r="588" spans="1:30" ht="71.25" x14ac:dyDescent="0.15">
      <c r="A588" s="212" t="s">
        <v>4915</v>
      </c>
      <c r="C588" s="493" t="s">
        <v>3265</v>
      </c>
      <c r="D588" s="490" t="s">
        <v>5271</v>
      </c>
      <c r="E588" s="490" t="s">
        <v>1949</v>
      </c>
      <c r="F588" s="233" t="s">
        <v>3356</v>
      </c>
      <c r="G588" s="477" t="s">
        <v>2232</v>
      </c>
      <c r="H588" s="495" t="s">
        <v>3914</v>
      </c>
      <c r="I588" s="476" t="s">
        <v>377</v>
      </c>
      <c r="J588" s="478" t="s">
        <v>7</v>
      </c>
      <c r="K588" s="737" t="s">
        <v>376</v>
      </c>
      <c r="L588" s="738"/>
      <c r="M588" s="479">
        <v>25082</v>
      </c>
      <c r="N588" s="470" t="str">
        <f t="shared" si="40"/>
        <v>65
1号15
2号28
3号22</v>
      </c>
      <c r="O588" s="498"/>
      <c r="P588" s="499"/>
      <c r="Q588" s="502">
        <v>15</v>
      </c>
      <c r="R588" s="501">
        <v>28</v>
      </c>
      <c r="S588" s="501">
        <v>22</v>
      </c>
      <c r="T588" s="501">
        <v>65</v>
      </c>
      <c r="U588" s="551"/>
      <c r="AC588" s="769"/>
      <c r="AD588" s="769"/>
    </row>
    <row r="589" spans="1:30" ht="71.25" x14ac:dyDescent="0.15">
      <c r="A589" s="212" t="s">
        <v>4915</v>
      </c>
      <c r="C589" s="493" t="s">
        <v>3265</v>
      </c>
      <c r="D589" s="490" t="s">
        <v>5271</v>
      </c>
      <c r="E589" s="490" t="s">
        <v>1949</v>
      </c>
      <c r="F589" s="233" t="s">
        <v>3357</v>
      </c>
      <c r="G589" s="477" t="s">
        <v>2233</v>
      </c>
      <c r="H589" s="495" t="s">
        <v>3925</v>
      </c>
      <c r="I589" s="476" t="s">
        <v>52</v>
      </c>
      <c r="J589" s="478" t="s">
        <v>7</v>
      </c>
      <c r="K589" s="737" t="s">
        <v>408</v>
      </c>
      <c r="L589" s="738"/>
      <c r="M589" s="479">
        <v>27120</v>
      </c>
      <c r="N589" s="470" t="str">
        <f t="shared" si="40"/>
        <v>125
1号15
2号67
3号43</v>
      </c>
      <c r="O589" s="498"/>
      <c r="P589" s="499"/>
      <c r="Q589" s="502">
        <v>15</v>
      </c>
      <c r="R589" s="501">
        <v>67</v>
      </c>
      <c r="S589" s="501">
        <v>43</v>
      </c>
      <c r="T589" s="501">
        <f t="shared" si="39"/>
        <v>125</v>
      </c>
      <c r="U589" s="551"/>
      <c r="AC589" s="769"/>
      <c r="AD589" s="769"/>
    </row>
    <row r="590" spans="1:30" ht="71.25" x14ac:dyDescent="0.15">
      <c r="A590" s="212" t="s">
        <v>4915</v>
      </c>
      <c r="C590" s="224" t="s">
        <v>3265</v>
      </c>
      <c r="D590" s="490" t="s">
        <v>5271</v>
      </c>
      <c r="E590" s="490" t="s">
        <v>1949</v>
      </c>
      <c r="F590" s="458" t="s">
        <v>6159</v>
      </c>
      <c r="G590" s="458" t="s">
        <v>2234</v>
      </c>
      <c r="H590" s="476" t="s">
        <v>3918</v>
      </c>
      <c r="I590" s="454" t="s">
        <v>366</v>
      </c>
      <c r="J590" s="491" t="s">
        <v>7</v>
      </c>
      <c r="K590" s="737" t="s">
        <v>390</v>
      </c>
      <c r="L590" s="738"/>
      <c r="M590" s="231">
        <v>22007</v>
      </c>
      <c r="N590" s="470" t="str">
        <f t="shared" si="40"/>
        <v>140
1号10
2号70
3号60</v>
      </c>
      <c r="O590" s="471"/>
      <c r="P590" s="469"/>
      <c r="Q590" s="475">
        <v>10</v>
      </c>
      <c r="R590" s="473">
        <v>70</v>
      </c>
      <c r="S590" s="473">
        <v>60</v>
      </c>
      <c r="T590" s="501">
        <f t="shared" si="39"/>
        <v>140</v>
      </c>
      <c r="U590" s="551"/>
      <c r="AC590" s="769"/>
      <c r="AD590" s="769"/>
    </row>
    <row r="591" spans="1:30" ht="71.25" x14ac:dyDescent="0.15">
      <c r="A591" s="212" t="s">
        <v>4915</v>
      </c>
      <c r="C591" s="224" t="s">
        <v>5782</v>
      </c>
      <c r="D591" s="490" t="s">
        <v>5271</v>
      </c>
      <c r="E591" s="490" t="s">
        <v>1949</v>
      </c>
      <c r="F591" s="458" t="s">
        <v>5787</v>
      </c>
      <c r="G591" s="458" t="s">
        <v>2579</v>
      </c>
      <c r="H591" s="476" t="s">
        <v>2867</v>
      </c>
      <c r="I591" s="454" t="s">
        <v>373</v>
      </c>
      <c r="J591" s="491" t="s">
        <v>7</v>
      </c>
      <c r="K591" s="737" t="s">
        <v>210</v>
      </c>
      <c r="L591" s="738"/>
      <c r="M591" s="231">
        <v>24473</v>
      </c>
      <c r="N591" s="470" t="str">
        <f t="shared" si="40"/>
        <v>90
1号10
2号45
3号35</v>
      </c>
      <c r="O591" s="471"/>
      <c r="P591" s="469"/>
      <c r="Q591" s="502">
        <v>10</v>
      </c>
      <c r="R591" s="501">
        <v>45</v>
      </c>
      <c r="S591" s="501">
        <v>35</v>
      </c>
      <c r="T591" s="501">
        <f t="shared" si="39"/>
        <v>90</v>
      </c>
      <c r="U591" s="551"/>
      <c r="AC591" s="769"/>
      <c r="AD591" s="769"/>
    </row>
    <row r="592" spans="1:30" ht="71.25" x14ac:dyDescent="0.15">
      <c r="A592" s="212" t="s">
        <v>68</v>
      </c>
      <c r="C592" s="224" t="s">
        <v>3265</v>
      </c>
      <c r="D592" s="490" t="s">
        <v>5271</v>
      </c>
      <c r="E592" s="490" t="s">
        <v>1949</v>
      </c>
      <c r="F592" s="458" t="s">
        <v>6160</v>
      </c>
      <c r="G592" s="458" t="s">
        <v>2586</v>
      </c>
      <c r="H592" s="476" t="s">
        <v>2875</v>
      </c>
      <c r="I592" s="454" t="s">
        <v>366</v>
      </c>
      <c r="J592" s="491" t="s">
        <v>7</v>
      </c>
      <c r="K592" s="737" t="s">
        <v>412</v>
      </c>
      <c r="L592" s="738"/>
      <c r="M592" s="231">
        <v>42822</v>
      </c>
      <c r="N592" s="470" t="str">
        <f t="shared" si="40"/>
        <v>63
1号3
2号36
3号24</v>
      </c>
      <c r="O592" s="471"/>
      <c r="P592" s="469"/>
      <c r="Q592" s="502">
        <v>3</v>
      </c>
      <c r="R592" s="501">
        <v>36</v>
      </c>
      <c r="S592" s="501">
        <v>24</v>
      </c>
      <c r="T592" s="501">
        <f t="shared" si="39"/>
        <v>63</v>
      </c>
      <c r="U592" s="551"/>
      <c r="AC592" s="769"/>
      <c r="AD592" s="769"/>
    </row>
    <row r="593" spans="1:30" ht="71.25" x14ac:dyDescent="0.15">
      <c r="A593" s="212" t="s">
        <v>68</v>
      </c>
      <c r="C593" s="224" t="s">
        <v>3265</v>
      </c>
      <c r="D593" s="490" t="s">
        <v>5271</v>
      </c>
      <c r="E593" s="490" t="s">
        <v>1949</v>
      </c>
      <c r="F593" s="458" t="s">
        <v>7543</v>
      </c>
      <c r="G593" s="458" t="s">
        <v>2596</v>
      </c>
      <c r="H593" s="476" t="s">
        <v>2885</v>
      </c>
      <c r="I593" s="454" t="s">
        <v>377</v>
      </c>
      <c r="J593" s="491" t="s">
        <v>7</v>
      </c>
      <c r="K593" s="737" t="s">
        <v>446</v>
      </c>
      <c r="L593" s="738"/>
      <c r="M593" s="231">
        <v>43552</v>
      </c>
      <c r="N593" s="470" t="str">
        <f t="shared" si="40"/>
        <v>50
1号10
2号21
3号19</v>
      </c>
      <c r="O593" s="471"/>
      <c r="P593" s="469"/>
      <c r="Q593" s="475">
        <v>10</v>
      </c>
      <c r="R593" s="473">
        <v>21</v>
      </c>
      <c r="S593" s="473">
        <v>19</v>
      </c>
      <c r="T593" s="501">
        <v>50</v>
      </c>
      <c r="U593" s="551"/>
      <c r="AC593" s="769"/>
      <c r="AD593" s="769"/>
    </row>
    <row r="594" spans="1:30" ht="71.25" x14ac:dyDescent="0.15">
      <c r="A594" s="212" t="s">
        <v>68</v>
      </c>
      <c r="C594" s="224" t="s">
        <v>3265</v>
      </c>
      <c r="D594" s="490" t="s">
        <v>5271</v>
      </c>
      <c r="E594" s="490" t="s">
        <v>1949</v>
      </c>
      <c r="F594" s="458" t="s">
        <v>6639</v>
      </c>
      <c r="G594" s="458" t="s">
        <v>6641</v>
      </c>
      <c r="H594" s="476" t="s">
        <v>6405</v>
      </c>
      <c r="I594" s="454" t="s">
        <v>6559</v>
      </c>
      <c r="J594" s="491" t="s">
        <v>921</v>
      </c>
      <c r="K594" s="737" t="s">
        <v>6406</v>
      </c>
      <c r="L594" s="738"/>
      <c r="M594" s="231">
        <v>43546</v>
      </c>
      <c r="N594" s="470" t="str">
        <f t="shared" si="40"/>
        <v>60
1号10
2号27
3号23</v>
      </c>
      <c r="O594" s="470"/>
      <c r="P594" s="469"/>
      <c r="Q594" s="475">
        <v>10</v>
      </c>
      <c r="R594" s="473">
        <v>27</v>
      </c>
      <c r="S594" s="473">
        <v>23</v>
      </c>
      <c r="T594" s="501">
        <f t="shared" si="39"/>
        <v>60</v>
      </c>
      <c r="U594" s="551"/>
      <c r="AC594" s="769"/>
      <c r="AD594" s="769"/>
    </row>
    <row r="595" spans="1:30" ht="71.25" x14ac:dyDescent="0.15">
      <c r="A595" s="212" t="s">
        <v>4915</v>
      </c>
      <c r="C595" s="493" t="s">
        <v>6051</v>
      </c>
      <c r="D595" s="490" t="s">
        <v>5252</v>
      </c>
      <c r="E595" s="490" t="s">
        <v>4255</v>
      </c>
      <c r="F595" s="233" t="s">
        <v>6309</v>
      </c>
      <c r="G595" s="477" t="s">
        <v>2608</v>
      </c>
      <c r="H595" s="495" t="s">
        <v>2897</v>
      </c>
      <c r="I595" s="476" t="s">
        <v>498</v>
      </c>
      <c r="J595" s="478" t="s">
        <v>7</v>
      </c>
      <c r="K595" s="737" t="s">
        <v>497</v>
      </c>
      <c r="L595" s="738"/>
      <c r="M595" s="479">
        <v>43187</v>
      </c>
      <c r="N595" s="470" t="str">
        <f t="shared" si="40"/>
        <v>60
1号4
2号26
3号30</v>
      </c>
      <c r="O595" s="498"/>
      <c r="P595" s="499"/>
      <c r="Q595" s="502">
        <v>4</v>
      </c>
      <c r="R595" s="501">
        <v>26</v>
      </c>
      <c r="S595" s="501">
        <v>30</v>
      </c>
      <c r="T595" s="501">
        <f t="shared" si="39"/>
        <v>60</v>
      </c>
      <c r="U595" s="551"/>
      <c r="AC595" s="769"/>
      <c r="AD595" s="769"/>
    </row>
    <row r="596" spans="1:30" ht="71.25" x14ac:dyDescent="0.15">
      <c r="A596" s="212" t="s">
        <v>4915</v>
      </c>
      <c r="C596" s="224" t="s">
        <v>3265</v>
      </c>
      <c r="D596" s="490" t="s">
        <v>5285</v>
      </c>
      <c r="E596" s="490" t="s">
        <v>5272</v>
      </c>
      <c r="F596" s="458" t="s">
        <v>7425</v>
      </c>
      <c r="G596" s="458" t="s">
        <v>2248</v>
      </c>
      <c r="H596" s="476" t="s">
        <v>6923</v>
      </c>
      <c r="I596" s="454" t="s">
        <v>1049</v>
      </c>
      <c r="J596" s="491" t="s">
        <v>2237</v>
      </c>
      <c r="K596" s="737" t="s">
        <v>8088</v>
      </c>
      <c r="L596" s="738"/>
      <c r="M596" s="231">
        <v>17714</v>
      </c>
      <c r="N596" s="600" t="str">
        <f t="shared" si="40"/>
        <v>70
1号15
2号25
3号30</v>
      </c>
      <c r="O596" s="463"/>
      <c r="P596" s="464"/>
      <c r="Q596" s="552">
        <v>15</v>
      </c>
      <c r="R596" s="556">
        <v>25</v>
      </c>
      <c r="S596" s="556">
        <v>30</v>
      </c>
      <c r="T596" s="560">
        <v>70</v>
      </c>
      <c r="U596" s="551"/>
      <c r="AC596" s="769"/>
      <c r="AD596" s="769"/>
    </row>
    <row r="597" spans="1:30" ht="71.25" x14ac:dyDescent="0.15">
      <c r="A597" s="212" t="s">
        <v>4915</v>
      </c>
      <c r="C597" s="224" t="s">
        <v>5782</v>
      </c>
      <c r="D597" s="490" t="s">
        <v>5285</v>
      </c>
      <c r="E597" s="490" t="s">
        <v>5272</v>
      </c>
      <c r="F597" s="458" t="s">
        <v>5790</v>
      </c>
      <c r="G597" s="458" t="s">
        <v>2613</v>
      </c>
      <c r="H597" s="476" t="s">
        <v>2902</v>
      </c>
      <c r="I597" s="454" t="s">
        <v>1047</v>
      </c>
      <c r="J597" s="491" t="s">
        <v>27</v>
      </c>
      <c r="K597" s="737" t="s">
        <v>8052</v>
      </c>
      <c r="L597" s="738"/>
      <c r="M597" s="231">
        <v>38439</v>
      </c>
      <c r="N597" s="470" t="str">
        <f t="shared" si="40"/>
        <v>25
1号15
2号4
3号6</v>
      </c>
      <c r="O597" s="471"/>
      <c r="P597" s="469"/>
      <c r="Q597" s="475">
        <v>15</v>
      </c>
      <c r="R597" s="473">
        <v>4</v>
      </c>
      <c r="S597" s="473">
        <v>6</v>
      </c>
      <c r="T597" s="501">
        <f t="shared" si="39"/>
        <v>25</v>
      </c>
      <c r="U597" s="551"/>
      <c r="AC597" s="769"/>
      <c r="AD597" s="769"/>
    </row>
    <row r="598" spans="1:30" ht="71.25" x14ac:dyDescent="0.15">
      <c r="A598" s="212" t="s">
        <v>4915</v>
      </c>
      <c r="C598" s="224" t="s">
        <v>5782</v>
      </c>
      <c r="D598" s="490" t="s">
        <v>5285</v>
      </c>
      <c r="E598" s="490" t="s">
        <v>5272</v>
      </c>
      <c r="F598" s="458" t="s">
        <v>5791</v>
      </c>
      <c r="G598" s="458" t="s">
        <v>7707</v>
      </c>
      <c r="H598" s="476" t="s">
        <v>2903</v>
      </c>
      <c r="I598" s="454" t="s">
        <v>551</v>
      </c>
      <c r="J598" s="491" t="s">
        <v>7</v>
      </c>
      <c r="K598" s="737" t="s">
        <v>522</v>
      </c>
      <c r="L598" s="738"/>
      <c r="M598" s="231">
        <v>21094</v>
      </c>
      <c r="N598" s="600" t="str">
        <f t="shared" si="40"/>
        <v>30
1号10
2号10
3号10</v>
      </c>
      <c r="O598" s="463"/>
      <c r="P598" s="464"/>
      <c r="Q598" s="552">
        <v>10</v>
      </c>
      <c r="R598" s="556">
        <v>10</v>
      </c>
      <c r="S598" s="556">
        <v>10</v>
      </c>
      <c r="T598" s="560">
        <v>30</v>
      </c>
      <c r="U598" s="551"/>
      <c r="AC598" s="769"/>
      <c r="AD598" s="769"/>
    </row>
    <row r="599" spans="1:30" ht="71.25" x14ac:dyDescent="0.15">
      <c r="A599" s="212" t="s">
        <v>4915</v>
      </c>
      <c r="C599" s="224" t="s">
        <v>5782</v>
      </c>
      <c r="D599" s="490" t="s">
        <v>5285</v>
      </c>
      <c r="E599" s="490" t="s">
        <v>5272</v>
      </c>
      <c r="F599" s="458" t="s">
        <v>5792</v>
      </c>
      <c r="G599" s="458" t="s">
        <v>2616</v>
      </c>
      <c r="H599" s="476" t="s">
        <v>2905</v>
      </c>
      <c r="I599" s="454" t="s">
        <v>524</v>
      </c>
      <c r="J599" s="491" t="s">
        <v>7</v>
      </c>
      <c r="K599" s="737" t="s">
        <v>8089</v>
      </c>
      <c r="L599" s="738"/>
      <c r="M599" s="231">
        <v>23833</v>
      </c>
      <c r="N599" s="470" t="str">
        <f t="shared" si="40"/>
        <v>25
1号5
2号10
3号10</v>
      </c>
      <c r="O599" s="471"/>
      <c r="P599" s="469"/>
      <c r="Q599" s="475">
        <v>5</v>
      </c>
      <c r="R599" s="473">
        <v>10</v>
      </c>
      <c r="S599" s="473">
        <v>10</v>
      </c>
      <c r="T599" s="501">
        <f t="shared" si="39"/>
        <v>25</v>
      </c>
      <c r="U599" s="551"/>
      <c r="AC599" s="769"/>
      <c r="AD599" s="769"/>
    </row>
    <row r="600" spans="1:30" ht="71.25" x14ac:dyDescent="0.15">
      <c r="A600" s="212" t="s">
        <v>4915</v>
      </c>
      <c r="C600" s="224" t="s">
        <v>5782</v>
      </c>
      <c r="D600" s="490" t="s">
        <v>5300</v>
      </c>
      <c r="E600" s="490" t="s">
        <v>5286</v>
      </c>
      <c r="F600" s="458" t="s">
        <v>941</v>
      </c>
      <c r="G600" s="458" t="s">
        <v>2624</v>
      </c>
      <c r="H600" s="476" t="s">
        <v>2916</v>
      </c>
      <c r="I600" s="454" t="s">
        <v>1061</v>
      </c>
      <c r="J600" s="491" t="s">
        <v>1048</v>
      </c>
      <c r="K600" s="737" t="s">
        <v>8090</v>
      </c>
      <c r="L600" s="738"/>
      <c r="M600" s="231">
        <v>21125</v>
      </c>
      <c r="N600" s="470" t="str">
        <f t="shared" si="40"/>
        <v>50
1号10
2号26
3号14</v>
      </c>
      <c r="O600" s="471"/>
      <c r="P600" s="472"/>
      <c r="Q600" s="547">
        <v>10</v>
      </c>
      <c r="R600" s="474">
        <v>26</v>
      </c>
      <c r="S600" s="473">
        <v>14</v>
      </c>
      <c r="T600" s="501">
        <f t="shared" si="39"/>
        <v>50</v>
      </c>
      <c r="U600" s="551"/>
      <c r="AC600" s="769"/>
      <c r="AD600" s="769"/>
    </row>
    <row r="601" spans="1:30" ht="71.25" x14ac:dyDescent="0.15">
      <c r="A601" s="212" t="s">
        <v>4915</v>
      </c>
      <c r="C601" s="224" t="s">
        <v>6312</v>
      </c>
      <c r="D601" s="490" t="s">
        <v>5851</v>
      </c>
      <c r="E601" s="490" t="s">
        <v>4314</v>
      </c>
      <c r="F601" s="458" t="s">
        <v>6313</v>
      </c>
      <c r="G601" s="458" t="s">
        <v>6314</v>
      </c>
      <c r="H601" s="476" t="s">
        <v>2956</v>
      </c>
      <c r="I601" s="454" t="s">
        <v>1081</v>
      </c>
      <c r="J601" s="491" t="s">
        <v>27</v>
      </c>
      <c r="K601" s="737" t="s">
        <v>8020</v>
      </c>
      <c r="L601" s="738"/>
      <c r="M601" s="231">
        <v>43187</v>
      </c>
      <c r="N601" s="470" t="str">
        <f t="shared" si="40"/>
        <v>60
1号15
2号25
3号20</v>
      </c>
      <c r="O601" s="471"/>
      <c r="P601" s="457"/>
      <c r="Q601" s="547">
        <v>15</v>
      </c>
      <c r="R601" s="474">
        <v>25</v>
      </c>
      <c r="S601" s="473">
        <v>20</v>
      </c>
      <c r="T601" s="501">
        <v>60</v>
      </c>
      <c r="U601" s="551"/>
      <c r="AC601" s="769"/>
      <c r="AD601" s="769"/>
    </row>
    <row r="602" spans="1:30" ht="71.25" x14ac:dyDescent="0.15">
      <c r="C602" s="493" t="s">
        <v>3265</v>
      </c>
      <c r="D602" s="490" t="s">
        <v>5851</v>
      </c>
      <c r="E602" s="490" t="s">
        <v>4314</v>
      </c>
      <c r="F602" s="233" t="s">
        <v>6602</v>
      </c>
      <c r="G602" s="458" t="s">
        <v>6603</v>
      </c>
      <c r="H602" s="495" t="s">
        <v>6578</v>
      </c>
      <c r="I602" s="476" t="s">
        <v>6579</v>
      </c>
      <c r="J602" s="478" t="s">
        <v>27</v>
      </c>
      <c r="K602" s="737" t="s">
        <v>8091</v>
      </c>
      <c r="L602" s="738"/>
      <c r="M602" s="479">
        <v>43551</v>
      </c>
      <c r="N602" s="470" t="str">
        <f t="shared" si="40"/>
        <v>63
1号15
2号30
3号18</v>
      </c>
      <c r="O602" s="498"/>
      <c r="P602" s="499"/>
      <c r="Q602" s="502">
        <v>15</v>
      </c>
      <c r="R602" s="501">
        <v>30</v>
      </c>
      <c r="S602" s="501">
        <v>18</v>
      </c>
      <c r="T602" s="501">
        <v>63</v>
      </c>
      <c r="U602" s="551"/>
      <c r="AC602" s="769"/>
      <c r="AD602" s="769"/>
    </row>
    <row r="603" spans="1:30" ht="71.25" x14ac:dyDescent="0.15">
      <c r="A603" s="212" t="s">
        <v>4915</v>
      </c>
      <c r="C603" s="224" t="s">
        <v>3265</v>
      </c>
      <c r="D603" s="490" t="s">
        <v>5285</v>
      </c>
      <c r="E603" s="490" t="s">
        <v>4315</v>
      </c>
      <c r="F603" s="458" t="s">
        <v>6924</v>
      </c>
      <c r="G603" s="458" t="s">
        <v>2239</v>
      </c>
      <c r="H603" s="476" t="s">
        <v>6925</v>
      </c>
      <c r="I603" s="454" t="s">
        <v>657</v>
      </c>
      <c r="J603" s="491" t="s">
        <v>2237</v>
      </c>
      <c r="K603" s="737" t="s">
        <v>8092</v>
      </c>
      <c r="L603" s="738"/>
      <c r="M603" s="231">
        <v>19238</v>
      </c>
      <c r="N603" s="470" t="str">
        <f t="shared" si="40"/>
        <v>85
1号15
2号37
3号33</v>
      </c>
      <c r="O603" s="471"/>
      <c r="P603" s="469"/>
      <c r="Q603" s="475">
        <v>15</v>
      </c>
      <c r="R603" s="473">
        <v>37</v>
      </c>
      <c r="S603" s="473">
        <v>33</v>
      </c>
      <c r="T603" s="501">
        <f t="shared" si="39"/>
        <v>85</v>
      </c>
      <c r="U603" s="551"/>
      <c r="AC603" s="769"/>
      <c r="AD603" s="769"/>
    </row>
    <row r="604" spans="1:30" ht="71.25" x14ac:dyDescent="0.15">
      <c r="A604" s="212" t="s">
        <v>4915</v>
      </c>
      <c r="C604" s="224" t="s">
        <v>5782</v>
      </c>
      <c r="D604" s="490" t="s">
        <v>5285</v>
      </c>
      <c r="E604" s="490" t="s">
        <v>4315</v>
      </c>
      <c r="F604" s="458" t="s">
        <v>5807</v>
      </c>
      <c r="G604" s="458" t="s">
        <v>6470</v>
      </c>
      <c r="H604" s="476" t="s">
        <v>2962</v>
      </c>
      <c r="I604" s="454" t="s">
        <v>663</v>
      </c>
      <c r="J604" s="491" t="s">
        <v>7</v>
      </c>
      <c r="K604" s="737" t="s">
        <v>661</v>
      </c>
      <c r="L604" s="738"/>
      <c r="M604" s="231" t="s">
        <v>6926</v>
      </c>
      <c r="N604" s="470" t="str">
        <f t="shared" si="40"/>
        <v>55
1号15
2号25
3号15</v>
      </c>
      <c r="O604" s="471"/>
      <c r="P604" s="469"/>
      <c r="Q604" s="475">
        <v>15</v>
      </c>
      <c r="R604" s="473">
        <v>25</v>
      </c>
      <c r="S604" s="473">
        <v>15</v>
      </c>
      <c r="T604" s="501">
        <f t="shared" si="39"/>
        <v>55</v>
      </c>
      <c r="U604" s="551"/>
      <c r="AC604" s="769"/>
      <c r="AD604" s="769"/>
    </row>
    <row r="605" spans="1:30" ht="71.25" x14ac:dyDescent="0.15">
      <c r="A605" s="212" t="s">
        <v>4915</v>
      </c>
      <c r="C605" s="224" t="s">
        <v>5782</v>
      </c>
      <c r="D605" s="490" t="s">
        <v>5285</v>
      </c>
      <c r="E605" s="490" t="s">
        <v>4315</v>
      </c>
      <c r="F605" s="458" t="s">
        <v>5808</v>
      </c>
      <c r="G605" s="458" t="s">
        <v>2666</v>
      </c>
      <c r="H605" s="476" t="s">
        <v>2963</v>
      </c>
      <c r="I605" s="454" t="s">
        <v>1095</v>
      </c>
      <c r="J605" s="491" t="s">
        <v>7</v>
      </c>
      <c r="K605" s="737" t="s">
        <v>664</v>
      </c>
      <c r="L605" s="738"/>
      <c r="M605" s="231">
        <v>39173</v>
      </c>
      <c r="N605" s="600" t="str">
        <f t="shared" si="40"/>
        <v>50
1号10
2号25
3号15</v>
      </c>
      <c r="O605" s="463"/>
      <c r="P605" s="464"/>
      <c r="Q605" s="552">
        <v>10</v>
      </c>
      <c r="R605" s="561">
        <v>25</v>
      </c>
      <c r="S605" s="556">
        <v>15</v>
      </c>
      <c r="T605" s="560">
        <v>50</v>
      </c>
      <c r="U605" s="551"/>
      <c r="AC605" s="769"/>
      <c r="AD605" s="769"/>
    </row>
    <row r="606" spans="1:30" ht="71.25" x14ac:dyDescent="0.15">
      <c r="A606" s="212" t="s">
        <v>4915</v>
      </c>
      <c r="C606" s="224" t="s">
        <v>5782</v>
      </c>
      <c r="D606" s="490" t="s">
        <v>5285</v>
      </c>
      <c r="E606" s="490" t="s">
        <v>4315</v>
      </c>
      <c r="F606" s="458" t="s">
        <v>5809</v>
      </c>
      <c r="G606" s="601" t="s">
        <v>8560</v>
      </c>
      <c r="H606" s="460" t="s">
        <v>2968</v>
      </c>
      <c r="I606" s="461" t="s">
        <v>666</v>
      </c>
      <c r="J606" s="465" t="s">
        <v>7</v>
      </c>
      <c r="K606" s="770" t="s">
        <v>664</v>
      </c>
      <c r="L606" s="771"/>
      <c r="M606" s="462">
        <v>32964</v>
      </c>
      <c r="N606" s="600" t="str">
        <f t="shared" si="40"/>
        <v>60
1号10
2号27
3号23</v>
      </c>
      <c r="O606" s="463"/>
      <c r="P606" s="464"/>
      <c r="Q606" s="552">
        <v>10</v>
      </c>
      <c r="R606" s="556">
        <v>27</v>
      </c>
      <c r="S606" s="556">
        <v>23</v>
      </c>
      <c r="T606" s="560">
        <v>60</v>
      </c>
      <c r="U606" s="551"/>
      <c r="AC606" s="769"/>
      <c r="AD606" s="769"/>
    </row>
    <row r="607" spans="1:30" ht="71.25" x14ac:dyDescent="0.15">
      <c r="A607" s="212" t="s">
        <v>4915</v>
      </c>
      <c r="C607" s="224" t="s">
        <v>5782</v>
      </c>
      <c r="D607" s="490" t="s">
        <v>5285</v>
      </c>
      <c r="E607" s="490" t="s">
        <v>5273</v>
      </c>
      <c r="F607" s="458" t="s">
        <v>7877</v>
      </c>
      <c r="G607" s="458" t="s">
        <v>2685</v>
      </c>
      <c r="H607" s="476" t="s">
        <v>2985</v>
      </c>
      <c r="I607" s="454" t="s">
        <v>718</v>
      </c>
      <c r="J607" s="491" t="s">
        <v>7</v>
      </c>
      <c r="K607" s="737" t="s">
        <v>8052</v>
      </c>
      <c r="L607" s="738"/>
      <c r="M607" s="231">
        <v>42461</v>
      </c>
      <c r="N607" s="470" t="str">
        <f t="shared" si="40"/>
        <v>45
1号10
2号20
3号15</v>
      </c>
      <c r="O607" s="471"/>
      <c r="P607" s="469" t="s">
        <v>2466</v>
      </c>
      <c r="Q607" s="475">
        <v>10</v>
      </c>
      <c r="R607" s="473">
        <v>20</v>
      </c>
      <c r="S607" s="473">
        <v>15</v>
      </c>
      <c r="T607" s="501">
        <f t="shared" si="39"/>
        <v>45</v>
      </c>
      <c r="U607" s="551"/>
      <c r="AC607" s="769"/>
      <c r="AD607" s="769"/>
    </row>
    <row r="608" spans="1:30" ht="71.25" x14ac:dyDescent="0.15">
      <c r="A608" s="212" t="s">
        <v>4915</v>
      </c>
      <c r="C608" s="493" t="s">
        <v>6051</v>
      </c>
      <c r="D608" s="490" t="s">
        <v>5285</v>
      </c>
      <c r="E608" s="490" t="s">
        <v>5273</v>
      </c>
      <c r="F608" s="233" t="s">
        <v>7878</v>
      </c>
      <c r="G608" s="477" t="s">
        <v>7650</v>
      </c>
      <c r="H608" s="495" t="s">
        <v>2984</v>
      </c>
      <c r="I608" s="476" t="s">
        <v>1108</v>
      </c>
      <c r="J608" s="478" t="s">
        <v>27</v>
      </c>
      <c r="K608" s="737" t="s">
        <v>494</v>
      </c>
      <c r="L608" s="738"/>
      <c r="M608" s="479">
        <v>42826</v>
      </c>
      <c r="N608" s="470" t="str">
        <f t="shared" si="40"/>
        <v>35
1号5
2号15
3号15</v>
      </c>
      <c r="O608" s="498"/>
      <c r="P608" s="499"/>
      <c r="Q608" s="502">
        <v>5</v>
      </c>
      <c r="R608" s="501">
        <v>15</v>
      </c>
      <c r="S608" s="501">
        <v>15</v>
      </c>
      <c r="T608" s="501">
        <f t="shared" si="39"/>
        <v>35</v>
      </c>
      <c r="U608" s="551"/>
      <c r="AC608" s="769"/>
      <c r="AD608" s="769"/>
    </row>
    <row r="609" spans="1:30" ht="71.25" x14ac:dyDescent="0.15">
      <c r="A609" s="212" t="s">
        <v>4915</v>
      </c>
      <c r="C609" s="224" t="s">
        <v>3265</v>
      </c>
      <c r="D609" s="490" t="s">
        <v>5285</v>
      </c>
      <c r="E609" s="490" t="s">
        <v>5275</v>
      </c>
      <c r="F609" s="458" t="s">
        <v>3361</v>
      </c>
      <c r="G609" s="458" t="s">
        <v>5276</v>
      </c>
      <c r="H609" s="476" t="s">
        <v>4044</v>
      </c>
      <c r="I609" s="454" t="s">
        <v>730</v>
      </c>
      <c r="J609" s="491" t="s">
        <v>7</v>
      </c>
      <c r="K609" s="737" t="s">
        <v>729</v>
      </c>
      <c r="L609" s="738"/>
      <c r="M609" s="231">
        <v>28216</v>
      </c>
      <c r="N609" s="470" t="str">
        <f t="shared" si="40"/>
        <v>25
1号5
2号10
3号10</v>
      </c>
      <c r="O609" s="471"/>
      <c r="P609" s="469"/>
      <c r="Q609" s="475">
        <v>5</v>
      </c>
      <c r="R609" s="473">
        <v>10</v>
      </c>
      <c r="S609" s="473">
        <v>10</v>
      </c>
      <c r="T609" s="501">
        <f t="shared" si="39"/>
        <v>25</v>
      </c>
      <c r="U609" s="551"/>
      <c r="AC609" s="769"/>
      <c r="AD609" s="769"/>
    </row>
    <row r="610" spans="1:30" ht="71.25" x14ac:dyDescent="0.15">
      <c r="A610" s="212" t="s">
        <v>4915</v>
      </c>
      <c r="C610" s="224" t="s">
        <v>6051</v>
      </c>
      <c r="D610" s="490" t="s">
        <v>5300</v>
      </c>
      <c r="E610" s="490" t="s">
        <v>5299</v>
      </c>
      <c r="F610" s="458" t="s">
        <v>6054</v>
      </c>
      <c r="G610" s="458" t="s">
        <v>7896</v>
      </c>
      <c r="H610" s="476" t="s">
        <v>3019</v>
      </c>
      <c r="I610" s="454" t="s">
        <v>1152</v>
      </c>
      <c r="J610" s="491" t="s">
        <v>29</v>
      </c>
      <c r="K610" s="737" t="s">
        <v>1150</v>
      </c>
      <c r="L610" s="738"/>
      <c r="M610" s="231">
        <v>42822</v>
      </c>
      <c r="N610" s="470" t="str">
        <f t="shared" si="40"/>
        <v>66
1号6
2号30
3号30</v>
      </c>
      <c r="O610" s="471"/>
      <c r="P610" s="469"/>
      <c r="Q610" s="475">
        <v>6</v>
      </c>
      <c r="R610" s="473">
        <v>30</v>
      </c>
      <c r="S610" s="473">
        <v>30</v>
      </c>
      <c r="T610" s="501">
        <f t="shared" si="39"/>
        <v>66</v>
      </c>
      <c r="U610" s="551"/>
      <c r="AC610" s="769"/>
      <c r="AD610" s="769"/>
    </row>
    <row r="611" spans="1:30" ht="71.25" x14ac:dyDescent="0.15">
      <c r="A611" s="212" t="s">
        <v>4915</v>
      </c>
      <c r="C611" s="224" t="s">
        <v>3265</v>
      </c>
      <c r="D611" s="490" t="s">
        <v>5300</v>
      </c>
      <c r="E611" s="490" t="s">
        <v>5299</v>
      </c>
      <c r="F611" s="458" t="s">
        <v>6604</v>
      </c>
      <c r="G611" s="458" t="s">
        <v>6605</v>
      </c>
      <c r="H611" s="476" t="s">
        <v>3020</v>
      </c>
      <c r="I611" s="454" t="s">
        <v>7897</v>
      </c>
      <c r="J611" s="491" t="s">
        <v>29</v>
      </c>
      <c r="K611" s="737" t="s">
        <v>1150</v>
      </c>
      <c r="L611" s="738"/>
      <c r="M611" s="231">
        <v>43551</v>
      </c>
      <c r="N611" s="470" t="str">
        <f t="shared" si="40"/>
        <v>46
1号6
2号27
3号13</v>
      </c>
      <c r="O611" s="471"/>
      <c r="P611" s="469"/>
      <c r="Q611" s="475">
        <v>6</v>
      </c>
      <c r="R611" s="473">
        <v>27</v>
      </c>
      <c r="S611" s="473">
        <v>13</v>
      </c>
      <c r="T611" s="501">
        <f t="shared" si="39"/>
        <v>46</v>
      </c>
      <c r="U611" s="551"/>
      <c r="AC611" s="769"/>
      <c r="AD611" s="769"/>
    </row>
    <row r="612" spans="1:30" ht="78.75" customHeight="1" x14ac:dyDescent="0.15">
      <c r="A612" s="212" t="s">
        <v>4915</v>
      </c>
      <c r="C612" s="224" t="s">
        <v>3265</v>
      </c>
      <c r="D612" s="490" t="s">
        <v>5300</v>
      </c>
      <c r="E612" s="490" t="s">
        <v>5299</v>
      </c>
      <c r="F612" s="458" t="s">
        <v>7651</v>
      </c>
      <c r="G612" s="458" t="s">
        <v>7652</v>
      </c>
      <c r="H612" s="476" t="s">
        <v>7653</v>
      </c>
      <c r="I612" s="454" t="s">
        <v>7654</v>
      </c>
      <c r="J612" s="491" t="s">
        <v>29</v>
      </c>
      <c r="K612" s="737" t="s">
        <v>1150</v>
      </c>
      <c r="L612" s="738"/>
      <c r="M612" s="231">
        <v>43551</v>
      </c>
      <c r="N612" s="470" t="str">
        <f t="shared" si="40"/>
        <v>66
1号6
2号39
3号21</v>
      </c>
      <c r="O612" s="471"/>
      <c r="P612" s="611"/>
      <c r="Q612" s="543">
        <v>6</v>
      </c>
      <c r="R612" s="546">
        <v>39</v>
      </c>
      <c r="S612" s="546">
        <v>21</v>
      </c>
      <c r="T612" s="545">
        <v>66</v>
      </c>
      <c r="U612" s="551"/>
      <c r="AC612" s="769"/>
      <c r="AD612" s="769"/>
    </row>
    <row r="613" spans="1:30" ht="96.75" customHeight="1" x14ac:dyDescent="0.15">
      <c r="A613" s="212" t="s">
        <v>4915</v>
      </c>
      <c r="C613" s="224" t="s">
        <v>3265</v>
      </c>
      <c r="D613" s="490" t="s">
        <v>5252</v>
      </c>
      <c r="E613" s="490" t="s">
        <v>1948</v>
      </c>
      <c r="F613" s="458" t="s">
        <v>992</v>
      </c>
      <c r="G613" s="458" t="s">
        <v>2534</v>
      </c>
      <c r="H613" s="476" t="s">
        <v>2816</v>
      </c>
      <c r="I613" s="454" t="s">
        <v>6657</v>
      </c>
      <c r="J613" s="491" t="s">
        <v>4288</v>
      </c>
      <c r="K613" s="737" t="s">
        <v>8003</v>
      </c>
      <c r="L613" s="738"/>
      <c r="M613" s="231">
        <v>44652</v>
      </c>
      <c r="N613" s="470" t="str">
        <f>SUM(Q613:S613)&amp;CHAR(10)&amp;CHAR(10)&amp;"1号"&amp;Q613&amp;CHAR(10)&amp;"2号"&amp;R613&amp;CHAR(10)&amp;"3号"&amp;S613</f>
        <v>290
1号15
2号150
3号125</v>
      </c>
      <c r="O613" s="471"/>
      <c r="P613" s="469"/>
      <c r="Q613" s="475">
        <v>15</v>
      </c>
      <c r="R613" s="473">
        <v>150</v>
      </c>
      <c r="S613" s="473">
        <v>125</v>
      </c>
      <c r="T613" s="501">
        <v>290</v>
      </c>
      <c r="U613" s="551"/>
      <c r="AC613" s="769"/>
      <c r="AD613" s="769"/>
    </row>
    <row r="614" spans="1:30" ht="71.25" x14ac:dyDescent="0.15">
      <c r="A614" s="212" t="s">
        <v>4915</v>
      </c>
      <c r="C614" s="224" t="s">
        <v>3265</v>
      </c>
      <c r="D614" s="490" t="s">
        <v>5285</v>
      </c>
      <c r="E614" s="490" t="s">
        <v>5272</v>
      </c>
      <c r="F614" s="458" t="s">
        <v>7853</v>
      </c>
      <c r="G614" s="458" t="s">
        <v>2619</v>
      </c>
      <c r="H614" s="476" t="s">
        <v>2909</v>
      </c>
      <c r="I614" s="454" t="s">
        <v>537</v>
      </c>
      <c r="J614" s="491" t="s">
        <v>7</v>
      </c>
      <c r="K614" s="737" t="s">
        <v>535</v>
      </c>
      <c r="L614" s="738"/>
      <c r="M614" s="231">
        <v>25659</v>
      </c>
      <c r="N614" s="600" t="str">
        <f t="shared" si="40"/>
        <v>50
1号10
2号25
3号15</v>
      </c>
      <c r="O614" s="433"/>
      <c r="P614" s="581"/>
      <c r="Q614" s="555">
        <v>10</v>
      </c>
      <c r="R614" s="562">
        <v>25</v>
      </c>
      <c r="S614" s="562">
        <v>15</v>
      </c>
      <c r="T614" s="562">
        <v>50</v>
      </c>
      <c r="AC614" s="769"/>
      <c r="AD614" s="769"/>
    </row>
    <row r="615" spans="1:30" x14ac:dyDescent="0.15">
      <c r="A615" s="212" t="s">
        <v>49</v>
      </c>
      <c r="C615" s="493" t="s">
        <v>3368</v>
      </c>
      <c r="D615" s="490" t="s">
        <v>5239</v>
      </c>
      <c r="E615" s="490" t="s">
        <v>5228</v>
      </c>
      <c r="F615" s="233" t="s">
        <v>1780</v>
      </c>
      <c r="G615" s="494" t="s">
        <v>80</v>
      </c>
      <c r="H615" s="495" t="s">
        <v>3392</v>
      </c>
      <c r="I615" s="496" t="s">
        <v>114</v>
      </c>
      <c r="J615" s="256" t="s">
        <v>27</v>
      </c>
      <c r="K615" s="737" t="s">
        <v>7246</v>
      </c>
      <c r="L615" s="738"/>
      <c r="M615" s="257">
        <v>38991</v>
      </c>
      <c r="N615" s="258">
        <v>40</v>
      </c>
      <c r="O615" s="259"/>
      <c r="P615" s="251"/>
      <c r="AC615" s="769"/>
      <c r="AD615" s="769"/>
    </row>
    <row r="616" spans="1:30" x14ac:dyDescent="0.15">
      <c r="A616" s="212" t="s">
        <v>49</v>
      </c>
      <c r="C616" s="493" t="s">
        <v>3368</v>
      </c>
      <c r="D616" s="490" t="s">
        <v>5239</v>
      </c>
      <c r="E616" s="490" t="s">
        <v>5228</v>
      </c>
      <c r="F616" s="233" t="s">
        <v>3369</v>
      </c>
      <c r="G616" s="494" t="s">
        <v>81</v>
      </c>
      <c r="H616" s="495" t="s">
        <v>3393</v>
      </c>
      <c r="I616" s="496" t="s">
        <v>1828</v>
      </c>
      <c r="J616" s="256" t="s">
        <v>27</v>
      </c>
      <c r="K616" s="737" t="s">
        <v>134</v>
      </c>
      <c r="L616" s="738"/>
      <c r="M616" s="257">
        <v>39661</v>
      </c>
      <c r="N616" s="258">
        <v>60</v>
      </c>
      <c r="O616" s="259"/>
      <c r="P616" s="251"/>
      <c r="AC616" s="769"/>
      <c r="AD616" s="769"/>
    </row>
    <row r="617" spans="1:30" x14ac:dyDescent="0.15">
      <c r="A617" s="212" t="s">
        <v>49</v>
      </c>
      <c r="C617" s="493" t="s">
        <v>3368</v>
      </c>
      <c r="D617" s="490" t="s">
        <v>5239</v>
      </c>
      <c r="E617" s="490" t="s">
        <v>5228</v>
      </c>
      <c r="F617" s="233" t="s">
        <v>3370</v>
      </c>
      <c r="G617" s="494" t="s">
        <v>107</v>
      </c>
      <c r="H617" s="495" t="s">
        <v>3394</v>
      </c>
      <c r="I617" s="496" t="s">
        <v>118</v>
      </c>
      <c r="J617" s="256" t="s">
        <v>27</v>
      </c>
      <c r="K617" s="737" t="s">
        <v>117</v>
      </c>
      <c r="L617" s="738"/>
      <c r="M617" s="257">
        <v>39814</v>
      </c>
      <c r="N617" s="258">
        <v>85</v>
      </c>
      <c r="O617" s="259"/>
      <c r="P617" s="251"/>
      <c r="AC617" s="769"/>
      <c r="AD617" s="769"/>
    </row>
    <row r="618" spans="1:30" ht="28.5" x14ac:dyDescent="0.15">
      <c r="A618" s="212" t="s">
        <v>49</v>
      </c>
      <c r="C618" s="493" t="s">
        <v>3368</v>
      </c>
      <c r="D618" s="490" t="s">
        <v>5239</v>
      </c>
      <c r="E618" s="490" t="s">
        <v>5228</v>
      </c>
      <c r="F618" s="233" t="s">
        <v>3371</v>
      </c>
      <c r="G618" s="494" t="s">
        <v>1829</v>
      </c>
      <c r="H618" s="495" t="s">
        <v>3395</v>
      </c>
      <c r="I618" s="496" t="s">
        <v>230</v>
      </c>
      <c r="J618" s="256" t="s">
        <v>27</v>
      </c>
      <c r="K618" s="737" t="s">
        <v>1830</v>
      </c>
      <c r="L618" s="738"/>
      <c r="M618" s="257">
        <v>40269</v>
      </c>
      <c r="N618" s="258">
        <v>80</v>
      </c>
      <c r="O618" s="259"/>
      <c r="P618" s="251"/>
      <c r="AC618" s="769"/>
      <c r="AD618" s="769"/>
    </row>
    <row r="619" spans="1:30" x14ac:dyDescent="0.15">
      <c r="A619" s="212" t="s">
        <v>49</v>
      </c>
      <c r="C619" s="493" t="s">
        <v>3368</v>
      </c>
      <c r="D619" s="490" t="s">
        <v>5239</v>
      </c>
      <c r="E619" s="490" t="s">
        <v>5228</v>
      </c>
      <c r="F619" s="233" t="s">
        <v>1831</v>
      </c>
      <c r="G619" s="494" t="s">
        <v>1832</v>
      </c>
      <c r="H619" s="495" t="s">
        <v>3396</v>
      </c>
      <c r="I619" s="496" t="s">
        <v>114</v>
      </c>
      <c r="J619" s="256" t="s">
        <v>27</v>
      </c>
      <c r="K619" s="737" t="s">
        <v>7246</v>
      </c>
      <c r="L619" s="738"/>
      <c r="M619" s="257">
        <v>40269</v>
      </c>
      <c r="N619" s="258">
        <v>40</v>
      </c>
      <c r="O619" s="259"/>
      <c r="P619" s="251"/>
      <c r="AC619" s="769"/>
      <c r="AD619" s="769"/>
    </row>
    <row r="620" spans="1:30" x14ac:dyDescent="0.15">
      <c r="A620" s="212" t="s">
        <v>49</v>
      </c>
      <c r="C620" s="493" t="s">
        <v>3368</v>
      </c>
      <c r="D620" s="490" t="s">
        <v>5239</v>
      </c>
      <c r="E620" s="490" t="s">
        <v>5228</v>
      </c>
      <c r="F620" s="233" t="s">
        <v>83</v>
      </c>
      <c r="G620" s="494" t="s">
        <v>2454</v>
      </c>
      <c r="H620" s="495" t="s">
        <v>3397</v>
      </c>
      <c r="I620" s="496" t="s">
        <v>1833</v>
      </c>
      <c r="J620" s="256" t="s">
        <v>27</v>
      </c>
      <c r="K620" s="737" t="s">
        <v>192</v>
      </c>
      <c r="L620" s="738"/>
      <c r="M620" s="257">
        <v>40483</v>
      </c>
      <c r="N620" s="258">
        <v>46</v>
      </c>
      <c r="O620" s="259"/>
      <c r="P620" s="251"/>
      <c r="AC620" s="769"/>
      <c r="AD620" s="769"/>
    </row>
    <row r="621" spans="1:30" x14ac:dyDescent="0.15">
      <c r="A621" s="212" t="s">
        <v>49</v>
      </c>
      <c r="C621" s="493" t="s">
        <v>3368</v>
      </c>
      <c r="D621" s="490" t="s">
        <v>5239</v>
      </c>
      <c r="E621" s="490" t="s">
        <v>5228</v>
      </c>
      <c r="F621" s="233" t="s">
        <v>3372</v>
      </c>
      <c r="G621" s="494" t="s">
        <v>2455</v>
      </c>
      <c r="H621" s="495" t="s">
        <v>3398</v>
      </c>
      <c r="I621" s="496" t="s">
        <v>197</v>
      </c>
      <c r="J621" s="256" t="s">
        <v>27</v>
      </c>
      <c r="K621" s="737" t="s">
        <v>8001</v>
      </c>
      <c r="L621" s="738"/>
      <c r="M621" s="257">
        <v>40603</v>
      </c>
      <c r="N621" s="258">
        <v>40</v>
      </c>
      <c r="O621" s="259"/>
      <c r="P621" s="251"/>
      <c r="AC621" s="769"/>
      <c r="AD621" s="769"/>
    </row>
    <row r="622" spans="1:30" ht="28.5" x14ac:dyDescent="0.15">
      <c r="A622" s="212" t="s">
        <v>49</v>
      </c>
      <c r="C622" s="493" t="s">
        <v>3368</v>
      </c>
      <c r="D622" s="490" t="s">
        <v>5239</v>
      </c>
      <c r="E622" s="490" t="s">
        <v>5228</v>
      </c>
      <c r="F622" s="233" t="s">
        <v>3373</v>
      </c>
      <c r="G622" s="494" t="s">
        <v>2456</v>
      </c>
      <c r="H622" s="495" t="s">
        <v>3399</v>
      </c>
      <c r="I622" s="496" t="s">
        <v>158</v>
      </c>
      <c r="J622" s="256" t="s">
        <v>27</v>
      </c>
      <c r="K622" s="737" t="s">
        <v>7304</v>
      </c>
      <c r="L622" s="738"/>
      <c r="M622" s="257">
        <v>40634</v>
      </c>
      <c r="N622" s="258">
        <v>50</v>
      </c>
      <c r="O622" s="259"/>
      <c r="P622" s="251"/>
      <c r="AC622" s="769"/>
      <c r="AD622" s="769"/>
    </row>
    <row r="623" spans="1:30" x14ac:dyDescent="0.15">
      <c r="A623" s="212" t="s">
        <v>49</v>
      </c>
      <c r="C623" s="493" t="s">
        <v>3368</v>
      </c>
      <c r="D623" s="490" t="s">
        <v>5239</v>
      </c>
      <c r="E623" s="490" t="s">
        <v>5228</v>
      </c>
      <c r="F623" s="233" t="s">
        <v>3374</v>
      </c>
      <c r="G623" s="494" t="s">
        <v>2457</v>
      </c>
      <c r="H623" s="495" t="s">
        <v>3400</v>
      </c>
      <c r="I623" s="496" t="s">
        <v>222</v>
      </c>
      <c r="J623" s="256" t="s">
        <v>27</v>
      </c>
      <c r="K623" s="737" t="s">
        <v>221</v>
      </c>
      <c r="L623" s="738"/>
      <c r="M623" s="257">
        <v>40634</v>
      </c>
      <c r="N623" s="258">
        <v>30</v>
      </c>
      <c r="O623" s="259"/>
      <c r="P623" s="251"/>
      <c r="AC623" s="769"/>
      <c r="AD623" s="769"/>
    </row>
    <row r="624" spans="1:30" x14ac:dyDescent="0.15">
      <c r="A624" s="212" t="s">
        <v>49</v>
      </c>
      <c r="C624" s="493" t="s">
        <v>3368</v>
      </c>
      <c r="D624" s="490" t="s">
        <v>5239</v>
      </c>
      <c r="E624" s="490" t="s">
        <v>5228</v>
      </c>
      <c r="F624" s="233" t="s">
        <v>3375</v>
      </c>
      <c r="G624" s="494" t="s">
        <v>1834</v>
      </c>
      <c r="H624" s="495" t="s">
        <v>3401</v>
      </c>
      <c r="I624" s="496" t="s">
        <v>120</v>
      </c>
      <c r="J624" s="256" t="s">
        <v>921</v>
      </c>
      <c r="K624" s="737" t="s">
        <v>119</v>
      </c>
      <c r="L624" s="738"/>
      <c r="M624" s="257">
        <v>40878</v>
      </c>
      <c r="N624" s="258">
        <v>50</v>
      </c>
      <c r="O624" s="259"/>
      <c r="P624" s="251"/>
      <c r="AC624" s="769"/>
      <c r="AD624" s="769"/>
    </row>
    <row r="625" spans="1:30" x14ac:dyDescent="0.15">
      <c r="A625" s="212" t="s">
        <v>49</v>
      </c>
      <c r="C625" s="493" t="s">
        <v>3368</v>
      </c>
      <c r="D625" s="490" t="s">
        <v>5239</v>
      </c>
      <c r="E625" s="490" t="s">
        <v>5228</v>
      </c>
      <c r="F625" s="233" t="s">
        <v>1835</v>
      </c>
      <c r="G625" s="494" t="s">
        <v>1836</v>
      </c>
      <c r="H625" s="495" t="s">
        <v>3402</v>
      </c>
      <c r="I625" s="496" t="s">
        <v>116</v>
      </c>
      <c r="J625" s="256" t="s">
        <v>921</v>
      </c>
      <c r="K625" s="737" t="s">
        <v>2247</v>
      </c>
      <c r="L625" s="738"/>
      <c r="M625" s="257">
        <v>41000</v>
      </c>
      <c r="N625" s="258">
        <v>50</v>
      </c>
      <c r="O625" s="259"/>
      <c r="P625" s="251"/>
      <c r="AC625" s="769"/>
      <c r="AD625" s="769"/>
    </row>
    <row r="626" spans="1:30" ht="28.5" x14ac:dyDescent="0.15">
      <c r="A626" s="212" t="s">
        <v>49</v>
      </c>
      <c r="C626" s="493" t="s">
        <v>3368</v>
      </c>
      <c r="D626" s="490" t="s">
        <v>5239</v>
      </c>
      <c r="E626" s="490" t="s">
        <v>5228</v>
      </c>
      <c r="F626" s="233" t="s">
        <v>3376</v>
      </c>
      <c r="G626" s="494" t="s">
        <v>2458</v>
      </c>
      <c r="H626" s="495" t="s">
        <v>3403</v>
      </c>
      <c r="I626" s="496" t="s">
        <v>47</v>
      </c>
      <c r="J626" s="256" t="s">
        <v>54</v>
      </c>
      <c r="K626" s="737" t="s">
        <v>1624</v>
      </c>
      <c r="L626" s="738"/>
      <c r="M626" s="257">
        <v>41730</v>
      </c>
      <c r="N626" s="258">
        <v>15</v>
      </c>
      <c r="O626" s="259"/>
      <c r="P626" s="251"/>
      <c r="AC626" s="769"/>
      <c r="AD626" s="769"/>
    </row>
    <row r="627" spans="1:30" ht="28.5" x14ac:dyDescent="0.15">
      <c r="A627" s="212" t="s">
        <v>4917</v>
      </c>
      <c r="C627" s="493" t="s">
        <v>3368</v>
      </c>
      <c r="D627" s="490" t="s">
        <v>5252</v>
      </c>
      <c r="E627" s="490" t="s">
        <v>1948</v>
      </c>
      <c r="F627" s="233" t="s">
        <v>6359</v>
      </c>
      <c r="G627" s="494" t="s">
        <v>88</v>
      </c>
      <c r="H627" s="495" t="s">
        <v>6950</v>
      </c>
      <c r="I627" s="496" t="s">
        <v>30</v>
      </c>
      <c r="J627" s="256" t="s">
        <v>54</v>
      </c>
      <c r="K627" s="737" t="s">
        <v>4765</v>
      </c>
      <c r="L627" s="738"/>
      <c r="M627" s="257">
        <v>40269</v>
      </c>
      <c r="N627" s="258">
        <v>50</v>
      </c>
      <c r="O627" s="259"/>
      <c r="P627" s="251"/>
      <c r="AC627" s="769"/>
      <c r="AD627" s="769"/>
    </row>
    <row r="628" spans="1:30" x14ac:dyDescent="0.15">
      <c r="A628" s="212" t="s">
        <v>4917</v>
      </c>
      <c r="C628" s="493" t="s">
        <v>3368</v>
      </c>
      <c r="D628" s="490" t="s">
        <v>5252</v>
      </c>
      <c r="E628" s="490" t="s">
        <v>1948</v>
      </c>
      <c r="F628" s="233" t="s">
        <v>3377</v>
      </c>
      <c r="G628" s="494" t="s">
        <v>2106</v>
      </c>
      <c r="H628" s="495" t="s">
        <v>3885</v>
      </c>
      <c r="I628" s="496" t="s">
        <v>321</v>
      </c>
      <c r="J628" s="256" t="s">
        <v>27</v>
      </c>
      <c r="K628" s="737" t="s">
        <v>320</v>
      </c>
      <c r="L628" s="738"/>
      <c r="M628" s="257">
        <v>40452</v>
      </c>
      <c r="N628" s="258">
        <v>40</v>
      </c>
      <c r="O628" s="259"/>
      <c r="P628" s="251"/>
      <c r="AC628" s="769"/>
      <c r="AD628" s="769"/>
    </row>
    <row r="629" spans="1:30" x14ac:dyDescent="0.15">
      <c r="A629" s="212" t="s">
        <v>4917</v>
      </c>
      <c r="C629" s="493" t="s">
        <v>3368</v>
      </c>
      <c r="D629" s="490" t="s">
        <v>5252</v>
      </c>
      <c r="E629" s="490" t="s">
        <v>1948</v>
      </c>
      <c r="F629" s="233" t="s">
        <v>3378</v>
      </c>
      <c r="G629" s="494" t="s">
        <v>2107</v>
      </c>
      <c r="H629" s="495" t="s">
        <v>6951</v>
      </c>
      <c r="I629" s="496" t="s">
        <v>1024</v>
      </c>
      <c r="J629" s="256" t="s">
        <v>27</v>
      </c>
      <c r="K629" s="737" t="s">
        <v>244</v>
      </c>
      <c r="L629" s="738"/>
      <c r="M629" s="257">
        <v>40513</v>
      </c>
      <c r="N629" s="258">
        <v>30</v>
      </c>
      <c r="O629" s="259"/>
      <c r="P629" s="251"/>
      <c r="AC629" s="769"/>
      <c r="AD629" s="769"/>
    </row>
    <row r="630" spans="1:30" x14ac:dyDescent="0.15">
      <c r="A630" s="212" t="s">
        <v>4917</v>
      </c>
      <c r="C630" s="493" t="s">
        <v>3368</v>
      </c>
      <c r="D630" s="490" t="s">
        <v>5252</v>
      </c>
      <c r="E630" s="490" t="s">
        <v>1948</v>
      </c>
      <c r="F630" s="233" t="s">
        <v>3379</v>
      </c>
      <c r="G630" s="494" t="s">
        <v>2107</v>
      </c>
      <c r="H630" s="495" t="s">
        <v>6952</v>
      </c>
      <c r="I630" s="496" t="s">
        <v>1024</v>
      </c>
      <c r="J630" s="256" t="s">
        <v>27</v>
      </c>
      <c r="K630" s="737" t="s">
        <v>244</v>
      </c>
      <c r="L630" s="738"/>
      <c r="M630" s="257">
        <v>40634</v>
      </c>
      <c r="N630" s="258">
        <v>80</v>
      </c>
      <c r="O630" s="259"/>
      <c r="P630" s="251"/>
      <c r="AC630" s="769"/>
      <c r="AD630" s="769"/>
    </row>
    <row r="631" spans="1:30" x14ac:dyDescent="0.15">
      <c r="A631" s="212" t="s">
        <v>4917</v>
      </c>
      <c r="C631" s="493" t="s">
        <v>3368</v>
      </c>
      <c r="D631" s="490" t="s">
        <v>5252</v>
      </c>
      <c r="E631" s="490" t="s">
        <v>1948</v>
      </c>
      <c r="F631" s="233" t="s">
        <v>6953</v>
      </c>
      <c r="G631" s="494" t="s">
        <v>2108</v>
      </c>
      <c r="H631" s="495" t="s">
        <v>6954</v>
      </c>
      <c r="I631" s="496" t="s">
        <v>1209</v>
      </c>
      <c r="J631" s="256" t="s">
        <v>921</v>
      </c>
      <c r="K631" s="737" t="s">
        <v>656</v>
      </c>
      <c r="L631" s="738"/>
      <c r="M631" s="257">
        <v>40725</v>
      </c>
      <c r="N631" s="258">
        <v>40</v>
      </c>
      <c r="O631" s="259"/>
      <c r="P631" s="251"/>
      <c r="AC631" s="769"/>
      <c r="AD631" s="769"/>
    </row>
    <row r="632" spans="1:30" x14ac:dyDescent="0.15">
      <c r="A632" s="212" t="s">
        <v>4917</v>
      </c>
      <c r="C632" s="493" t="s">
        <v>3368</v>
      </c>
      <c r="D632" s="490" t="s">
        <v>5252</v>
      </c>
      <c r="E632" s="490" t="s">
        <v>1948</v>
      </c>
      <c r="F632" s="233" t="s">
        <v>920</v>
      </c>
      <c r="G632" s="494" t="s">
        <v>1837</v>
      </c>
      <c r="H632" s="495" t="s">
        <v>3877</v>
      </c>
      <c r="I632" s="496" t="s">
        <v>277</v>
      </c>
      <c r="J632" s="256" t="s">
        <v>921</v>
      </c>
      <c r="K632" s="737" t="s">
        <v>276</v>
      </c>
      <c r="L632" s="738"/>
      <c r="M632" s="257">
        <v>40940</v>
      </c>
      <c r="N632" s="258">
        <v>40</v>
      </c>
      <c r="O632" s="259"/>
      <c r="P632" s="251"/>
      <c r="AC632" s="769"/>
      <c r="AD632" s="769"/>
    </row>
    <row r="633" spans="1:30" x14ac:dyDescent="0.15">
      <c r="A633" s="212" t="s">
        <v>4917</v>
      </c>
      <c r="C633" s="493" t="s">
        <v>3368</v>
      </c>
      <c r="D633" s="490" t="s">
        <v>5252</v>
      </c>
      <c r="E633" s="490" t="s">
        <v>1948</v>
      </c>
      <c r="F633" s="233" t="s">
        <v>6955</v>
      </c>
      <c r="G633" s="494" t="s">
        <v>1838</v>
      </c>
      <c r="H633" s="495" t="s">
        <v>6956</v>
      </c>
      <c r="I633" s="496" t="s">
        <v>1210</v>
      </c>
      <c r="J633" s="256" t="s">
        <v>921</v>
      </c>
      <c r="K633" s="737" t="s">
        <v>1839</v>
      </c>
      <c r="L633" s="738"/>
      <c r="M633" s="257">
        <v>40969</v>
      </c>
      <c r="N633" s="258">
        <v>50</v>
      </c>
      <c r="O633" s="259"/>
      <c r="P633" s="251"/>
      <c r="AC633" s="769"/>
      <c r="AD633" s="769"/>
    </row>
    <row r="634" spans="1:30" s="430" customFormat="1" ht="28.5" x14ac:dyDescent="0.15">
      <c r="A634" s="428"/>
      <c r="B634" s="429"/>
      <c r="C634" s="493" t="s">
        <v>3368</v>
      </c>
      <c r="D634" s="490" t="s">
        <v>5252</v>
      </c>
      <c r="E634" s="490" t="s">
        <v>1948</v>
      </c>
      <c r="F634" s="233" t="s">
        <v>8155</v>
      </c>
      <c r="G634" s="494" t="s">
        <v>31</v>
      </c>
      <c r="H634" s="495" t="s">
        <v>6538</v>
      </c>
      <c r="I634" s="496" t="s">
        <v>30</v>
      </c>
      <c r="J634" s="478" t="s">
        <v>29</v>
      </c>
      <c r="K634" s="737" t="s">
        <v>8156</v>
      </c>
      <c r="L634" s="738"/>
      <c r="M634" s="252">
        <v>23955</v>
      </c>
      <c r="N634" s="498">
        <v>40</v>
      </c>
      <c r="O634" s="498"/>
      <c r="P634" s="251"/>
      <c r="Q634" s="489"/>
      <c r="R634" s="489"/>
      <c r="S634" s="489"/>
      <c r="T634" s="489"/>
      <c r="U634" s="489"/>
      <c r="V634" s="489"/>
      <c r="W634" s="489"/>
      <c r="X634" s="489"/>
      <c r="Y634" s="489"/>
      <c r="Z634" s="492"/>
      <c r="AC634" s="431"/>
      <c r="AD634" s="431"/>
    </row>
    <row r="635" spans="1:30" ht="28.5" x14ac:dyDescent="0.15">
      <c r="A635" s="212" t="s">
        <v>4917</v>
      </c>
      <c r="C635" s="493" t="s">
        <v>3368</v>
      </c>
      <c r="D635" s="490" t="s">
        <v>5252</v>
      </c>
      <c r="E635" s="490" t="s">
        <v>1948</v>
      </c>
      <c r="F635" s="233" t="s">
        <v>7525</v>
      </c>
      <c r="G635" s="494" t="s">
        <v>2014</v>
      </c>
      <c r="H635" s="495" t="s">
        <v>6741</v>
      </c>
      <c r="I635" s="496" t="s">
        <v>30</v>
      </c>
      <c r="J635" s="256" t="s">
        <v>922</v>
      </c>
      <c r="K635" s="737" t="s">
        <v>8093</v>
      </c>
      <c r="L635" s="738"/>
      <c r="M635" s="257">
        <v>41730</v>
      </c>
      <c r="N635" s="258">
        <v>20</v>
      </c>
      <c r="O635" s="259"/>
      <c r="P635" s="251"/>
      <c r="AC635" s="769"/>
      <c r="AD635" s="769"/>
    </row>
    <row r="636" spans="1:30" ht="28.5" x14ac:dyDescent="0.15">
      <c r="A636" s="212" t="s">
        <v>4917</v>
      </c>
      <c r="C636" s="493" t="s">
        <v>3368</v>
      </c>
      <c r="D636" s="490" t="s">
        <v>5252</v>
      </c>
      <c r="E636" s="490" t="s">
        <v>4255</v>
      </c>
      <c r="F636" s="233" t="s">
        <v>3380</v>
      </c>
      <c r="G636" s="494" t="s">
        <v>923</v>
      </c>
      <c r="H636" s="495" t="s">
        <v>6957</v>
      </c>
      <c r="I636" s="496" t="s">
        <v>1933</v>
      </c>
      <c r="J636" s="256" t="s">
        <v>27</v>
      </c>
      <c r="K636" s="737" t="s">
        <v>244</v>
      </c>
      <c r="L636" s="738"/>
      <c r="M636" s="257">
        <v>40513</v>
      </c>
      <c r="N636" s="258">
        <v>30</v>
      </c>
      <c r="O636" s="259"/>
      <c r="P636" s="251"/>
      <c r="AC636" s="769"/>
      <c r="AD636" s="769"/>
    </row>
    <row r="637" spans="1:30" x14ac:dyDescent="0.15">
      <c r="A637" s="212" t="s">
        <v>1949</v>
      </c>
      <c r="C637" s="493" t="s">
        <v>3368</v>
      </c>
      <c r="D637" s="490" t="s">
        <v>5271</v>
      </c>
      <c r="E637" s="490" t="s">
        <v>1949</v>
      </c>
      <c r="F637" s="233" t="s">
        <v>7330</v>
      </c>
      <c r="G637" s="494" t="s">
        <v>7331</v>
      </c>
      <c r="H637" s="495" t="s">
        <v>7332</v>
      </c>
      <c r="I637" s="496" t="s">
        <v>379</v>
      </c>
      <c r="J637" s="256" t="s">
        <v>27</v>
      </c>
      <c r="K637" s="737" t="s">
        <v>378</v>
      </c>
      <c r="L637" s="738"/>
      <c r="M637" s="257">
        <v>39904</v>
      </c>
      <c r="N637" s="258">
        <v>50</v>
      </c>
      <c r="O637" s="259"/>
      <c r="P637" s="251"/>
      <c r="AC637" s="769"/>
      <c r="AD637" s="769"/>
    </row>
    <row r="638" spans="1:30" x14ac:dyDescent="0.15">
      <c r="A638" s="212" t="s">
        <v>1949</v>
      </c>
      <c r="C638" s="493" t="s">
        <v>3368</v>
      </c>
      <c r="D638" s="490" t="s">
        <v>5271</v>
      </c>
      <c r="E638" s="490" t="s">
        <v>1949</v>
      </c>
      <c r="F638" s="233" t="s">
        <v>7333</v>
      </c>
      <c r="G638" s="494" t="s">
        <v>7334</v>
      </c>
      <c r="H638" s="495" t="s">
        <v>7335</v>
      </c>
      <c r="I638" s="496" t="s">
        <v>52</v>
      </c>
      <c r="J638" s="256" t="s">
        <v>27</v>
      </c>
      <c r="K638" s="737" t="s">
        <v>407</v>
      </c>
      <c r="L638" s="738"/>
      <c r="M638" s="257">
        <v>40087</v>
      </c>
      <c r="N638" s="258">
        <v>40</v>
      </c>
      <c r="O638" s="259"/>
      <c r="P638" s="251"/>
      <c r="AC638" s="769"/>
      <c r="AD638" s="769"/>
    </row>
    <row r="639" spans="1:30" x14ac:dyDescent="0.15">
      <c r="A639" s="212" t="s">
        <v>1949</v>
      </c>
      <c r="C639" s="493" t="s">
        <v>3368</v>
      </c>
      <c r="D639" s="490" t="s">
        <v>5271</v>
      </c>
      <c r="E639" s="490" t="s">
        <v>1949</v>
      </c>
      <c r="F639" s="233" t="s">
        <v>7336</v>
      </c>
      <c r="G639" s="494" t="s">
        <v>7337</v>
      </c>
      <c r="H639" s="495" t="s">
        <v>7338</v>
      </c>
      <c r="I639" s="496" t="s">
        <v>105</v>
      </c>
      <c r="J639" s="256" t="s">
        <v>27</v>
      </c>
      <c r="K639" s="737" t="s">
        <v>106</v>
      </c>
      <c r="L639" s="738"/>
      <c r="M639" s="257">
        <v>40483</v>
      </c>
      <c r="N639" s="258">
        <v>40</v>
      </c>
      <c r="O639" s="259"/>
      <c r="P639" s="251"/>
      <c r="AC639" s="769"/>
      <c r="AD639" s="769"/>
    </row>
    <row r="640" spans="1:30" x14ac:dyDescent="0.15">
      <c r="A640" s="212" t="s">
        <v>1949</v>
      </c>
      <c r="C640" s="493" t="s">
        <v>3368</v>
      </c>
      <c r="D640" s="490" t="s">
        <v>5271</v>
      </c>
      <c r="E640" s="490" t="s">
        <v>1949</v>
      </c>
      <c r="F640" s="233" t="s">
        <v>7339</v>
      </c>
      <c r="G640" s="494" t="s">
        <v>7340</v>
      </c>
      <c r="H640" s="495" t="s">
        <v>7341</v>
      </c>
      <c r="I640" s="496" t="s">
        <v>403</v>
      </c>
      <c r="J640" s="256" t="s">
        <v>921</v>
      </c>
      <c r="K640" s="737" t="s">
        <v>451</v>
      </c>
      <c r="L640" s="738"/>
      <c r="M640" s="257">
        <v>40817</v>
      </c>
      <c r="N640" s="258">
        <v>40</v>
      </c>
      <c r="O640" s="259"/>
      <c r="P640" s="251"/>
      <c r="AC640" s="769"/>
      <c r="AD640" s="769"/>
    </row>
    <row r="641" spans="1:30" x14ac:dyDescent="0.15">
      <c r="A641" s="212" t="s">
        <v>1949</v>
      </c>
      <c r="C641" s="493" t="s">
        <v>3368</v>
      </c>
      <c r="D641" s="490" t="s">
        <v>5271</v>
      </c>
      <c r="E641" s="490" t="s">
        <v>1949</v>
      </c>
      <c r="F641" s="233" t="s">
        <v>7342</v>
      </c>
      <c r="G641" s="494" t="s">
        <v>7343</v>
      </c>
      <c r="H641" s="495" t="s">
        <v>7344</v>
      </c>
      <c r="I641" s="496" t="s">
        <v>33</v>
      </c>
      <c r="J641" s="256" t="s">
        <v>921</v>
      </c>
      <c r="K641" s="737" t="s">
        <v>7952</v>
      </c>
      <c r="L641" s="738"/>
      <c r="M641" s="257">
        <v>40817</v>
      </c>
      <c r="N641" s="258">
        <v>60</v>
      </c>
      <c r="O641" s="259"/>
      <c r="P641" s="251"/>
      <c r="AC641" s="769"/>
      <c r="AD641" s="769"/>
    </row>
    <row r="642" spans="1:30" x14ac:dyDescent="0.15">
      <c r="A642" s="212" t="s">
        <v>1949</v>
      </c>
      <c r="C642" s="493" t="s">
        <v>3368</v>
      </c>
      <c r="D642" s="490" t="s">
        <v>5271</v>
      </c>
      <c r="E642" s="490" t="s">
        <v>1949</v>
      </c>
      <c r="F642" s="233" t="s">
        <v>7345</v>
      </c>
      <c r="G642" s="494" t="s">
        <v>1840</v>
      </c>
      <c r="H642" s="495" t="s">
        <v>7346</v>
      </c>
      <c r="I642" s="496" t="s">
        <v>33</v>
      </c>
      <c r="J642" s="256" t="s">
        <v>921</v>
      </c>
      <c r="K642" s="737" t="s">
        <v>359</v>
      </c>
      <c r="L642" s="738"/>
      <c r="M642" s="257">
        <v>40978</v>
      </c>
      <c r="N642" s="258">
        <v>80</v>
      </c>
      <c r="O642" s="259"/>
      <c r="P642" s="251"/>
      <c r="AC642" s="769"/>
      <c r="AD642" s="769"/>
    </row>
    <row r="643" spans="1:30" x14ac:dyDescent="0.15">
      <c r="A643" s="212" t="s">
        <v>1949</v>
      </c>
      <c r="C643" s="493" t="s">
        <v>3368</v>
      </c>
      <c r="D643" s="490" t="s">
        <v>5271</v>
      </c>
      <c r="E643" s="490" t="s">
        <v>1949</v>
      </c>
      <c r="F643" s="233" t="s">
        <v>7347</v>
      </c>
      <c r="G643" s="494" t="s">
        <v>7348</v>
      </c>
      <c r="H643" s="495" t="s">
        <v>7349</v>
      </c>
      <c r="I643" s="496" t="s">
        <v>52</v>
      </c>
      <c r="J643" s="256" t="s">
        <v>921</v>
      </c>
      <c r="K643" s="737" t="s">
        <v>453</v>
      </c>
      <c r="L643" s="738"/>
      <c r="M643" s="257">
        <v>41000</v>
      </c>
      <c r="N643" s="258">
        <v>50</v>
      </c>
      <c r="O643" s="259"/>
      <c r="P643" s="251"/>
      <c r="AC643" s="769"/>
      <c r="AD643" s="769"/>
    </row>
    <row r="644" spans="1:30" x14ac:dyDescent="0.15">
      <c r="A644" s="212" t="s">
        <v>4917</v>
      </c>
      <c r="C644" s="493" t="s">
        <v>3368</v>
      </c>
      <c r="D644" s="490" t="s">
        <v>5285</v>
      </c>
      <c r="E644" s="490" t="s">
        <v>5272</v>
      </c>
      <c r="F644" s="233" t="s">
        <v>3381</v>
      </c>
      <c r="G644" s="494" t="s">
        <v>924</v>
      </c>
      <c r="H644" s="495" t="s">
        <v>6958</v>
      </c>
      <c r="I644" s="496" t="s">
        <v>537</v>
      </c>
      <c r="J644" s="256" t="s">
        <v>27</v>
      </c>
      <c r="K644" s="737" t="s">
        <v>544</v>
      </c>
      <c r="L644" s="738"/>
      <c r="M644" s="257">
        <v>40634</v>
      </c>
      <c r="N644" s="258">
        <v>40</v>
      </c>
      <c r="O644" s="259"/>
      <c r="P644" s="251"/>
      <c r="AC644" s="769"/>
      <c r="AD644" s="769"/>
    </row>
    <row r="645" spans="1:30" ht="28.5" x14ac:dyDescent="0.15">
      <c r="A645" s="212" t="s">
        <v>4917</v>
      </c>
      <c r="C645" s="493" t="s">
        <v>3368</v>
      </c>
      <c r="D645" s="490" t="s">
        <v>5285</v>
      </c>
      <c r="E645" s="490" t="s">
        <v>5272</v>
      </c>
      <c r="F645" s="233" t="s">
        <v>6959</v>
      </c>
      <c r="G645" s="494" t="s">
        <v>1841</v>
      </c>
      <c r="H645" s="495" t="s">
        <v>3984</v>
      </c>
      <c r="I645" s="496" t="s">
        <v>566</v>
      </c>
      <c r="J645" s="256" t="s">
        <v>921</v>
      </c>
      <c r="K645" s="737" t="s">
        <v>564</v>
      </c>
      <c r="L645" s="738"/>
      <c r="M645" s="257">
        <v>40817</v>
      </c>
      <c r="N645" s="258">
        <v>50</v>
      </c>
      <c r="O645" s="259"/>
      <c r="P645" s="251"/>
      <c r="AC645" s="769"/>
      <c r="AD645" s="769"/>
    </row>
    <row r="646" spans="1:30" ht="28.5" x14ac:dyDescent="0.15">
      <c r="A646" s="212" t="s">
        <v>4917</v>
      </c>
      <c r="C646" s="493" t="s">
        <v>3368</v>
      </c>
      <c r="D646" s="490" t="s">
        <v>5285</v>
      </c>
      <c r="E646" s="490" t="s">
        <v>5272</v>
      </c>
      <c r="F646" s="233" t="s">
        <v>6960</v>
      </c>
      <c r="G646" s="494" t="s">
        <v>2459</v>
      </c>
      <c r="H646" s="495" t="s">
        <v>6961</v>
      </c>
      <c r="I646" s="496" t="s">
        <v>1842</v>
      </c>
      <c r="J646" s="256" t="s">
        <v>921</v>
      </c>
      <c r="K646" s="737" t="s">
        <v>1843</v>
      </c>
      <c r="L646" s="738"/>
      <c r="M646" s="257">
        <v>40817</v>
      </c>
      <c r="N646" s="258">
        <v>30</v>
      </c>
      <c r="O646" s="259"/>
      <c r="P646" s="251"/>
      <c r="AC646" s="769"/>
      <c r="AD646" s="769"/>
    </row>
    <row r="647" spans="1:30" x14ac:dyDescent="0.15">
      <c r="A647" s="212" t="s">
        <v>4917</v>
      </c>
      <c r="C647" s="493" t="s">
        <v>3368</v>
      </c>
      <c r="D647" s="490" t="s">
        <v>5285</v>
      </c>
      <c r="E647" s="490" t="s">
        <v>5272</v>
      </c>
      <c r="F647" s="233" t="s">
        <v>6962</v>
      </c>
      <c r="G647" s="494" t="s">
        <v>1844</v>
      </c>
      <c r="H647" s="495" t="s">
        <v>3976</v>
      </c>
      <c r="I647" s="496" t="s">
        <v>527</v>
      </c>
      <c r="J647" s="256" t="s">
        <v>921</v>
      </c>
      <c r="K647" s="737" t="s">
        <v>544</v>
      </c>
      <c r="L647" s="738"/>
      <c r="M647" s="257">
        <v>41000</v>
      </c>
      <c r="N647" s="258">
        <v>36</v>
      </c>
      <c r="O647" s="259"/>
      <c r="P647" s="251"/>
      <c r="AC647" s="769"/>
      <c r="AD647" s="769"/>
    </row>
    <row r="648" spans="1:30" x14ac:dyDescent="0.15">
      <c r="A648" s="212" t="s">
        <v>4917</v>
      </c>
      <c r="C648" s="493" t="s">
        <v>3368</v>
      </c>
      <c r="D648" s="490" t="s">
        <v>5300</v>
      </c>
      <c r="E648" s="490" t="s">
        <v>5286</v>
      </c>
      <c r="F648" s="233" t="s">
        <v>3382</v>
      </c>
      <c r="G648" s="494" t="s">
        <v>92</v>
      </c>
      <c r="H648" s="495" t="s">
        <v>6963</v>
      </c>
      <c r="I648" s="496" t="s">
        <v>1845</v>
      </c>
      <c r="J648" s="256" t="s">
        <v>27</v>
      </c>
      <c r="K648" s="737" t="s">
        <v>821</v>
      </c>
      <c r="L648" s="738"/>
      <c r="M648" s="257">
        <v>40344</v>
      </c>
      <c r="N648" s="258">
        <v>50</v>
      </c>
      <c r="O648" s="259"/>
      <c r="P648" s="251"/>
      <c r="AC648" s="769"/>
      <c r="AD648" s="769"/>
    </row>
    <row r="649" spans="1:30" x14ac:dyDescent="0.15">
      <c r="A649" s="212" t="s">
        <v>4917</v>
      </c>
      <c r="C649" s="493" t="s">
        <v>3368</v>
      </c>
      <c r="D649" s="490" t="s">
        <v>5851</v>
      </c>
      <c r="E649" s="490" t="s">
        <v>4314</v>
      </c>
      <c r="F649" s="233" t="s">
        <v>6964</v>
      </c>
      <c r="G649" s="494" t="s">
        <v>2460</v>
      </c>
      <c r="H649" s="495" t="s">
        <v>4010</v>
      </c>
      <c r="I649" s="496" t="s">
        <v>634</v>
      </c>
      <c r="J649" s="256" t="s">
        <v>921</v>
      </c>
      <c r="K649" s="737" t="s">
        <v>633</v>
      </c>
      <c r="L649" s="738"/>
      <c r="M649" s="257">
        <v>40969</v>
      </c>
      <c r="N649" s="258">
        <v>30</v>
      </c>
      <c r="O649" s="259"/>
      <c r="P649" s="251"/>
      <c r="AC649" s="769"/>
      <c r="AD649" s="769"/>
    </row>
    <row r="650" spans="1:30" x14ac:dyDescent="0.15">
      <c r="A650" s="212" t="s">
        <v>4917</v>
      </c>
      <c r="C650" s="493" t="s">
        <v>3368</v>
      </c>
      <c r="D650" s="490" t="s">
        <v>5851</v>
      </c>
      <c r="E650" s="490" t="s">
        <v>4314</v>
      </c>
      <c r="F650" s="233" t="s">
        <v>3383</v>
      </c>
      <c r="G650" s="494" t="s">
        <v>1846</v>
      </c>
      <c r="H650" s="495" t="s">
        <v>4007</v>
      </c>
      <c r="I650" s="496" t="s">
        <v>38</v>
      </c>
      <c r="J650" s="256" t="s">
        <v>921</v>
      </c>
      <c r="K650" s="737" t="s">
        <v>1847</v>
      </c>
      <c r="L650" s="738"/>
      <c r="M650" s="257">
        <v>41000</v>
      </c>
      <c r="N650" s="258">
        <v>50</v>
      </c>
      <c r="O650" s="259"/>
      <c r="P650" s="251"/>
      <c r="AC650" s="769"/>
      <c r="AD650" s="769"/>
    </row>
    <row r="651" spans="1:30" ht="28.5" x14ac:dyDescent="0.15">
      <c r="A651" s="212" t="s">
        <v>4917</v>
      </c>
      <c r="C651" s="493" t="s">
        <v>3368</v>
      </c>
      <c r="D651" s="490" t="s">
        <v>5851</v>
      </c>
      <c r="E651" s="490" t="s">
        <v>4314</v>
      </c>
      <c r="F651" s="233" t="s">
        <v>6965</v>
      </c>
      <c r="G651" s="494" t="s">
        <v>1848</v>
      </c>
      <c r="H651" s="495" t="s">
        <v>6966</v>
      </c>
      <c r="I651" s="496" t="s">
        <v>634</v>
      </c>
      <c r="J651" s="256" t="s">
        <v>921</v>
      </c>
      <c r="K651" s="737" t="s">
        <v>1847</v>
      </c>
      <c r="L651" s="738"/>
      <c r="M651" s="257">
        <v>41000</v>
      </c>
      <c r="N651" s="258">
        <v>40</v>
      </c>
      <c r="O651" s="259"/>
      <c r="P651" s="251"/>
      <c r="AC651" s="769"/>
      <c r="AD651" s="769"/>
    </row>
    <row r="652" spans="1:30" x14ac:dyDescent="0.15">
      <c r="A652" s="212" t="s">
        <v>4917</v>
      </c>
      <c r="C652" s="493" t="s">
        <v>3368</v>
      </c>
      <c r="D652" s="490" t="s">
        <v>5285</v>
      </c>
      <c r="E652" s="490" t="s">
        <v>4315</v>
      </c>
      <c r="F652" s="233" t="s">
        <v>95</v>
      </c>
      <c r="G652" s="494" t="s">
        <v>925</v>
      </c>
      <c r="H652" s="495" t="s">
        <v>4015</v>
      </c>
      <c r="I652" s="496" t="s">
        <v>659</v>
      </c>
      <c r="J652" s="256" t="s">
        <v>27</v>
      </c>
      <c r="K652" s="737" t="s">
        <v>658</v>
      </c>
      <c r="L652" s="738"/>
      <c r="M652" s="257">
        <v>40634</v>
      </c>
      <c r="N652" s="258">
        <v>40</v>
      </c>
      <c r="O652" s="259"/>
      <c r="P652" s="251"/>
      <c r="AC652" s="769"/>
      <c r="AD652" s="769"/>
    </row>
    <row r="653" spans="1:30" ht="28.5" x14ac:dyDescent="0.15">
      <c r="A653" s="212" t="s">
        <v>4917</v>
      </c>
      <c r="C653" s="493" t="s">
        <v>3368</v>
      </c>
      <c r="D653" s="490" t="s">
        <v>5285</v>
      </c>
      <c r="E653" s="490" t="s">
        <v>4315</v>
      </c>
      <c r="F653" s="233" t="s">
        <v>3384</v>
      </c>
      <c r="G653" s="494" t="s">
        <v>926</v>
      </c>
      <c r="H653" s="495" t="s">
        <v>6967</v>
      </c>
      <c r="I653" s="496" t="s">
        <v>35</v>
      </c>
      <c r="J653" s="256" t="s">
        <v>27</v>
      </c>
      <c r="K653" s="737" t="s">
        <v>658</v>
      </c>
      <c r="L653" s="738"/>
      <c r="M653" s="257">
        <v>40634</v>
      </c>
      <c r="N653" s="258">
        <v>80</v>
      </c>
      <c r="O653" s="259"/>
      <c r="P653" s="251"/>
      <c r="AC653" s="769"/>
      <c r="AD653" s="769"/>
    </row>
    <row r="654" spans="1:30" x14ac:dyDescent="0.15">
      <c r="A654" s="212" t="s">
        <v>4917</v>
      </c>
      <c r="C654" s="493" t="s">
        <v>3368</v>
      </c>
      <c r="D654" s="490" t="s">
        <v>5252</v>
      </c>
      <c r="E654" s="490" t="s">
        <v>1950</v>
      </c>
      <c r="F654" s="233" t="s">
        <v>6968</v>
      </c>
      <c r="G654" s="494" t="s">
        <v>1849</v>
      </c>
      <c r="H654" s="495" t="s">
        <v>6969</v>
      </c>
      <c r="I654" s="496" t="s">
        <v>1199</v>
      </c>
      <c r="J654" s="256" t="s">
        <v>921</v>
      </c>
      <c r="K654" s="737" t="s">
        <v>244</v>
      </c>
      <c r="L654" s="738"/>
      <c r="M654" s="257">
        <v>41000</v>
      </c>
      <c r="N654" s="258">
        <v>40</v>
      </c>
      <c r="O654" s="259"/>
      <c r="P654" s="251"/>
      <c r="AC654" s="769"/>
      <c r="AD654" s="769"/>
    </row>
    <row r="655" spans="1:30" x14ac:dyDescent="0.15">
      <c r="A655" s="212" t="s">
        <v>4917</v>
      </c>
      <c r="C655" s="493" t="s">
        <v>3368</v>
      </c>
      <c r="D655" s="490" t="s">
        <v>5252</v>
      </c>
      <c r="E655" s="490" t="s">
        <v>1950</v>
      </c>
      <c r="F655" s="233" t="s">
        <v>6540</v>
      </c>
      <c r="G655" s="494" t="s">
        <v>1851</v>
      </c>
      <c r="H655" s="495" t="s">
        <v>6970</v>
      </c>
      <c r="I655" s="496" t="s">
        <v>1850</v>
      </c>
      <c r="J655" s="256" t="s">
        <v>921</v>
      </c>
      <c r="K655" s="737" t="s">
        <v>244</v>
      </c>
      <c r="L655" s="738"/>
      <c r="M655" s="257">
        <v>43556</v>
      </c>
      <c r="N655" s="258">
        <v>50</v>
      </c>
      <c r="O655" s="259"/>
      <c r="P655" s="251"/>
      <c r="AC655" s="769"/>
      <c r="AD655" s="769"/>
    </row>
    <row r="656" spans="1:30" ht="42.75" x14ac:dyDescent="0.15">
      <c r="A656" s="212" t="s">
        <v>4917</v>
      </c>
      <c r="C656" s="493" t="s">
        <v>3368</v>
      </c>
      <c r="D656" s="490" t="s">
        <v>5239</v>
      </c>
      <c r="E656" s="490" t="s">
        <v>5229</v>
      </c>
      <c r="F656" s="233" t="s">
        <v>3385</v>
      </c>
      <c r="G656" s="494" t="s">
        <v>96</v>
      </c>
      <c r="H656" s="495" t="s">
        <v>6971</v>
      </c>
      <c r="I656" s="496" t="s">
        <v>1852</v>
      </c>
      <c r="J656" s="256" t="s">
        <v>27</v>
      </c>
      <c r="K656" s="737" t="s">
        <v>8035</v>
      </c>
      <c r="L656" s="738"/>
      <c r="M656" s="257">
        <v>39173</v>
      </c>
      <c r="N656" s="258">
        <v>80</v>
      </c>
      <c r="O656" s="259"/>
      <c r="P656" s="251"/>
      <c r="AC656" s="769"/>
      <c r="AD656" s="769"/>
    </row>
    <row r="657" spans="1:30" ht="42.75" x14ac:dyDescent="0.15">
      <c r="A657" s="212" t="s">
        <v>4917</v>
      </c>
      <c r="C657" s="493" t="s">
        <v>3368</v>
      </c>
      <c r="D657" s="490" t="s">
        <v>5239</v>
      </c>
      <c r="E657" s="490" t="s">
        <v>5229</v>
      </c>
      <c r="F657" s="233" t="s">
        <v>3386</v>
      </c>
      <c r="G657" s="494" t="s">
        <v>96</v>
      </c>
      <c r="H657" s="495" t="s">
        <v>6971</v>
      </c>
      <c r="I657" s="496" t="s">
        <v>1852</v>
      </c>
      <c r="J657" s="256" t="s">
        <v>27</v>
      </c>
      <c r="K657" s="737" t="s">
        <v>8035</v>
      </c>
      <c r="L657" s="738"/>
      <c r="M657" s="257">
        <v>39173</v>
      </c>
      <c r="N657" s="258">
        <v>60</v>
      </c>
      <c r="O657" s="259"/>
      <c r="P657" s="251"/>
      <c r="AC657" s="769"/>
      <c r="AD657" s="769"/>
    </row>
    <row r="658" spans="1:30" ht="28.5" x14ac:dyDescent="0.15">
      <c r="A658" s="212" t="s">
        <v>4917</v>
      </c>
      <c r="C658" s="493" t="s">
        <v>3368</v>
      </c>
      <c r="D658" s="490" t="s">
        <v>5239</v>
      </c>
      <c r="E658" s="490" t="s">
        <v>5230</v>
      </c>
      <c r="F658" s="233" t="s">
        <v>3387</v>
      </c>
      <c r="G658" s="494" t="s">
        <v>927</v>
      </c>
      <c r="H658" s="495" t="s">
        <v>6972</v>
      </c>
      <c r="I658" s="496" t="s">
        <v>709</v>
      </c>
      <c r="J658" s="256" t="s">
        <v>27</v>
      </c>
      <c r="K658" s="737" t="s">
        <v>708</v>
      </c>
      <c r="L658" s="738"/>
      <c r="M658" s="257">
        <v>40634</v>
      </c>
      <c r="N658" s="258">
        <v>80</v>
      </c>
      <c r="O658" s="259"/>
      <c r="P658" s="251"/>
      <c r="AC658" s="769"/>
      <c r="AD658" s="769"/>
    </row>
    <row r="659" spans="1:30" x14ac:dyDescent="0.15">
      <c r="A659" s="212" t="s">
        <v>4917</v>
      </c>
      <c r="C659" s="493" t="s">
        <v>3368</v>
      </c>
      <c r="D659" s="490" t="s">
        <v>5252</v>
      </c>
      <c r="E659" s="490" t="s">
        <v>5247</v>
      </c>
      <c r="F659" s="233" t="s">
        <v>1853</v>
      </c>
      <c r="G659" s="494" t="s">
        <v>6624</v>
      </c>
      <c r="H659" s="495" t="s">
        <v>4054</v>
      </c>
      <c r="I659" s="496" t="s">
        <v>757</v>
      </c>
      <c r="J659" s="256" t="s">
        <v>921</v>
      </c>
      <c r="K659" s="737" t="s">
        <v>1854</v>
      </c>
      <c r="L659" s="738"/>
      <c r="M659" s="257">
        <v>40817</v>
      </c>
      <c r="N659" s="258">
        <v>60</v>
      </c>
      <c r="O659" s="259"/>
      <c r="P659" s="251"/>
      <c r="AC659" s="769"/>
      <c r="AD659" s="769"/>
    </row>
    <row r="660" spans="1:30" ht="28.5" x14ac:dyDescent="0.15">
      <c r="A660" s="212" t="s">
        <v>4917</v>
      </c>
      <c r="C660" s="493" t="s">
        <v>3368</v>
      </c>
      <c r="D660" s="490" t="s">
        <v>5285</v>
      </c>
      <c r="E660" s="490" t="s">
        <v>5284</v>
      </c>
      <c r="F660" s="233" t="s">
        <v>6973</v>
      </c>
      <c r="G660" s="494" t="s">
        <v>2015</v>
      </c>
      <c r="H660" s="495" t="s">
        <v>4061</v>
      </c>
      <c r="I660" s="496" t="s">
        <v>6974</v>
      </c>
      <c r="J660" s="256" t="s">
        <v>921</v>
      </c>
      <c r="K660" s="737" t="s">
        <v>1843</v>
      </c>
      <c r="L660" s="738"/>
      <c r="M660" s="257">
        <v>40817</v>
      </c>
      <c r="N660" s="258">
        <v>30</v>
      </c>
      <c r="O660" s="259"/>
      <c r="P660" s="251"/>
      <c r="AC660" s="769"/>
      <c r="AD660" s="769"/>
    </row>
    <row r="661" spans="1:30" ht="28.5" x14ac:dyDescent="0.15">
      <c r="A661" s="212" t="s">
        <v>4917</v>
      </c>
      <c r="C661" s="493" t="s">
        <v>3368</v>
      </c>
      <c r="D661" s="490" t="s">
        <v>5300</v>
      </c>
      <c r="E661" s="490" t="s">
        <v>5288</v>
      </c>
      <c r="F661" s="233" t="s">
        <v>3388</v>
      </c>
      <c r="G661" s="494" t="s">
        <v>7359</v>
      </c>
      <c r="H661" s="495" t="s">
        <v>4068</v>
      </c>
      <c r="I661" s="496" t="s">
        <v>1855</v>
      </c>
      <c r="J661" s="256" t="s">
        <v>27</v>
      </c>
      <c r="K661" s="737" t="s">
        <v>785</v>
      </c>
      <c r="L661" s="738"/>
      <c r="M661" s="257">
        <v>40634</v>
      </c>
      <c r="N661" s="258">
        <v>40</v>
      </c>
      <c r="O661" s="259"/>
      <c r="P661" s="251"/>
      <c r="AC661" s="769"/>
      <c r="AD661" s="769"/>
    </row>
    <row r="662" spans="1:30" ht="28.5" x14ac:dyDescent="0.15">
      <c r="A662" s="212" t="s">
        <v>4917</v>
      </c>
      <c r="C662" s="493" t="s">
        <v>3368</v>
      </c>
      <c r="D662" s="490" t="s">
        <v>5300</v>
      </c>
      <c r="E662" s="490" t="s">
        <v>5291</v>
      </c>
      <c r="F662" s="233" t="s">
        <v>3389</v>
      </c>
      <c r="G662" s="494" t="s">
        <v>7385</v>
      </c>
      <c r="H662" s="495" t="s">
        <v>4074</v>
      </c>
      <c r="I662" s="496" t="s">
        <v>799</v>
      </c>
      <c r="J662" s="256" t="s">
        <v>27</v>
      </c>
      <c r="K662" s="737" t="s">
        <v>797</v>
      </c>
      <c r="L662" s="738"/>
      <c r="M662" s="257">
        <v>40634</v>
      </c>
      <c r="N662" s="258">
        <v>80</v>
      </c>
      <c r="O662" s="259"/>
      <c r="P662" s="251"/>
      <c r="AC662" s="769"/>
      <c r="AD662" s="769"/>
    </row>
    <row r="663" spans="1:30" x14ac:dyDescent="0.15">
      <c r="A663" s="212" t="s">
        <v>4917</v>
      </c>
      <c r="C663" s="493" t="s">
        <v>3368</v>
      </c>
      <c r="D663" s="490" t="s">
        <v>5300</v>
      </c>
      <c r="E663" s="490" t="s">
        <v>5291</v>
      </c>
      <c r="F663" s="233" t="s">
        <v>6975</v>
      </c>
      <c r="G663" s="494" t="s">
        <v>1857</v>
      </c>
      <c r="H663" s="495" t="s">
        <v>6976</v>
      </c>
      <c r="I663" s="496" t="s">
        <v>1856</v>
      </c>
      <c r="J663" s="256" t="s">
        <v>921</v>
      </c>
      <c r="K663" s="737" t="s">
        <v>21</v>
      </c>
      <c r="L663" s="738"/>
      <c r="M663" s="257">
        <v>40969</v>
      </c>
      <c r="N663" s="258">
        <v>120</v>
      </c>
      <c r="O663" s="259"/>
      <c r="P663" s="251"/>
      <c r="AC663" s="769"/>
      <c r="AD663" s="769"/>
    </row>
    <row r="664" spans="1:30" x14ac:dyDescent="0.15">
      <c r="A664" s="212" t="s">
        <v>4917</v>
      </c>
      <c r="C664" s="493" t="s">
        <v>3368</v>
      </c>
      <c r="D664" s="490" t="s">
        <v>5300</v>
      </c>
      <c r="E664" s="490" t="s">
        <v>5291</v>
      </c>
      <c r="F664" s="233" t="s">
        <v>6342</v>
      </c>
      <c r="G664" s="494" t="s">
        <v>1859</v>
      </c>
      <c r="H664" s="495" t="s">
        <v>6977</v>
      </c>
      <c r="I664" s="496" t="s">
        <v>1858</v>
      </c>
      <c r="J664" s="256" t="s">
        <v>921</v>
      </c>
      <c r="K664" s="737" t="s">
        <v>800</v>
      </c>
      <c r="L664" s="738"/>
      <c r="M664" s="257">
        <v>41000</v>
      </c>
      <c r="N664" s="258">
        <v>45</v>
      </c>
      <c r="O664" s="259"/>
      <c r="P664" s="251"/>
      <c r="AC664" s="769"/>
      <c r="AD664" s="769"/>
    </row>
    <row r="665" spans="1:30" x14ac:dyDescent="0.15">
      <c r="A665" s="212" t="s">
        <v>4917</v>
      </c>
      <c r="C665" s="493" t="s">
        <v>3368</v>
      </c>
      <c r="D665" s="490" t="s">
        <v>5300</v>
      </c>
      <c r="E665" s="490" t="s">
        <v>5297</v>
      </c>
      <c r="F665" s="233" t="s">
        <v>108</v>
      </c>
      <c r="G665" s="494" t="s">
        <v>109</v>
      </c>
      <c r="H665" s="495" t="s">
        <v>3825</v>
      </c>
      <c r="I665" s="496" t="s">
        <v>822</v>
      </c>
      <c r="J665" s="256" t="s">
        <v>27</v>
      </c>
      <c r="K665" s="737" t="s">
        <v>821</v>
      </c>
      <c r="L665" s="738"/>
      <c r="M665" s="257">
        <v>39873</v>
      </c>
      <c r="N665" s="258">
        <v>60</v>
      </c>
      <c r="O665" s="259"/>
      <c r="P665" s="251"/>
      <c r="AC665" s="769"/>
      <c r="AD665" s="769"/>
    </row>
    <row r="666" spans="1:30" x14ac:dyDescent="0.15">
      <c r="A666" s="212" t="s">
        <v>4917</v>
      </c>
      <c r="C666" s="493" t="s">
        <v>3368</v>
      </c>
      <c r="D666" s="490" t="s">
        <v>5300</v>
      </c>
      <c r="E666" s="490" t="s">
        <v>5297</v>
      </c>
      <c r="F666" s="233" t="s">
        <v>3390</v>
      </c>
      <c r="G666" s="494" t="s">
        <v>928</v>
      </c>
      <c r="H666" s="495" t="s">
        <v>3832</v>
      </c>
      <c r="I666" s="496" t="s">
        <v>842</v>
      </c>
      <c r="J666" s="256" t="s">
        <v>27</v>
      </c>
      <c r="K666" s="737" t="s">
        <v>841</v>
      </c>
      <c r="L666" s="738"/>
      <c r="M666" s="257">
        <v>40544</v>
      </c>
      <c r="N666" s="258">
        <v>40</v>
      </c>
      <c r="O666" s="259"/>
      <c r="P666" s="251"/>
      <c r="AC666" s="769"/>
      <c r="AD666" s="769"/>
    </row>
    <row r="667" spans="1:30" x14ac:dyDescent="0.15">
      <c r="A667" s="212" t="s">
        <v>4917</v>
      </c>
      <c r="C667" s="493" t="s">
        <v>3368</v>
      </c>
      <c r="D667" s="490" t="s">
        <v>5300</v>
      </c>
      <c r="E667" s="490" t="s">
        <v>5297</v>
      </c>
      <c r="F667" s="233" t="s">
        <v>6978</v>
      </c>
      <c r="G667" s="494" t="s">
        <v>1860</v>
      </c>
      <c r="H667" s="495" t="s">
        <v>6979</v>
      </c>
      <c r="I667" s="496" t="s">
        <v>822</v>
      </c>
      <c r="J667" s="256" t="s">
        <v>922</v>
      </c>
      <c r="K667" s="737" t="s">
        <v>8037</v>
      </c>
      <c r="L667" s="738"/>
      <c r="M667" s="257">
        <v>41000</v>
      </c>
      <c r="N667" s="258">
        <v>40</v>
      </c>
      <c r="O667" s="259"/>
      <c r="P667" s="251"/>
      <c r="AC667" s="769"/>
      <c r="AD667" s="769"/>
    </row>
    <row r="668" spans="1:30" x14ac:dyDescent="0.15">
      <c r="A668" s="212" t="s">
        <v>4917</v>
      </c>
      <c r="C668" s="493" t="s">
        <v>3368</v>
      </c>
      <c r="D668" s="490" t="s">
        <v>5300</v>
      </c>
      <c r="E668" s="255" t="s">
        <v>5299</v>
      </c>
      <c r="F668" s="233" t="s">
        <v>3391</v>
      </c>
      <c r="G668" s="494" t="s">
        <v>110</v>
      </c>
      <c r="H668" s="495" t="s">
        <v>4087</v>
      </c>
      <c r="I668" s="496" t="s">
        <v>849</v>
      </c>
      <c r="J668" s="256" t="s">
        <v>27</v>
      </c>
      <c r="K668" s="737" t="s">
        <v>847</v>
      </c>
      <c r="L668" s="738"/>
      <c r="M668" s="257">
        <v>40452</v>
      </c>
      <c r="N668" s="258">
        <v>40</v>
      </c>
      <c r="O668" s="259"/>
      <c r="P668" s="251"/>
      <c r="AC668" s="769"/>
      <c r="AD668" s="769"/>
    </row>
    <row r="669" spans="1:30" x14ac:dyDescent="0.15">
      <c r="A669" s="212" t="s">
        <v>4917</v>
      </c>
      <c r="C669" s="493" t="s">
        <v>3368</v>
      </c>
      <c r="D669" s="490" t="s">
        <v>5271</v>
      </c>
      <c r="E669" s="490" t="s">
        <v>5256</v>
      </c>
      <c r="F669" s="233" t="s">
        <v>6980</v>
      </c>
      <c r="G669" s="494" t="s">
        <v>1861</v>
      </c>
      <c r="H669" s="495" t="s">
        <v>4092</v>
      </c>
      <c r="I669" s="496" t="s">
        <v>871</v>
      </c>
      <c r="J669" s="256" t="s">
        <v>921</v>
      </c>
      <c r="K669" s="737" t="s">
        <v>870</v>
      </c>
      <c r="L669" s="738"/>
      <c r="M669" s="257">
        <v>41000</v>
      </c>
      <c r="N669" s="258">
        <v>40</v>
      </c>
      <c r="O669" s="259"/>
      <c r="P669" s="251"/>
      <c r="AC669" s="769"/>
      <c r="AD669" s="769"/>
    </row>
    <row r="670" spans="1:30" x14ac:dyDescent="0.15">
      <c r="A670" s="212" t="s">
        <v>4917</v>
      </c>
      <c r="C670" s="493" t="s">
        <v>3368</v>
      </c>
      <c r="D670" s="490" t="s">
        <v>5271</v>
      </c>
      <c r="E670" s="490" t="s">
        <v>5261</v>
      </c>
      <c r="F670" s="233" t="s">
        <v>7381</v>
      </c>
      <c r="G670" s="494" t="s">
        <v>7386</v>
      </c>
      <c r="H670" s="495" t="s">
        <v>6981</v>
      </c>
      <c r="I670" s="496" t="s">
        <v>1862</v>
      </c>
      <c r="J670" s="256" t="s">
        <v>921</v>
      </c>
      <c r="K670" s="737" t="s">
        <v>8094</v>
      </c>
      <c r="L670" s="738"/>
      <c r="M670" s="257">
        <v>42826</v>
      </c>
      <c r="N670" s="258">
        <v>35</v>
      </c>
      <c r="O670" s="259"/>
      <c r="P670" s="251"/>
      <c r="AC670" s="769"/>
      <c r="AD670" s="769"/>
    </row>
    <row r="671" spans="1:30" x14ac:dyDescent="0.15">
      <c r="A671" s="212" t="s">
        <v>4917</v>
      </c>
      <c r="C671" s="493" t="s">
        <v>3368</v>
      </c>
      <c r="D671" s="490" t="s">
        <v>5271</v>
      </c>
      <c r="E671" s="490" t="s">
        <v>5261</v>
      </c>
      <c r="F671" s="233" t="s">
        <v>7450</v>
      </c>
      <c r="G671" s="494" t="s">
        <v>7386</v>
      </c>
      <c r="H671" s="495" t="s">
        <v>6982</v>
      </c>
      <c r="I671" s="496" t="s">
        <v>1862</v>
      </c>
      <c r="J671" s="256" t="s">
        <v>921</v>
      </c>
      <c r="K671" s="737" t="s">
        <v>8094</v>
      </c>
      <c r="L671" s="738"/>
      <c r="M671" s="257">
        <v>43922</v>
      </c>
      <c r="N671" s="258">
        <v>40</v>
      </c>
      <c r="O671" s="259"/>
      <c r="P671" s="251"/>
      <c r="AC671" s="769"/>
      <c r="AD671" s="769"/>
    </row>
    <row r="672" spans="1:30" x14ac:dyDescent="0.15">
      <c r="A672" s="212" t="s">
        <v>4917</v>
      </c>
      <c r="C672" s="493" t="s">
        <v>3368</v>
      </c>
      <c r="D672" s="490" t="s">
        <v>5271</v>
      </c>
      <c r="E672" s="490" t="s">
        <v>5267</v>
      </c>
      <c r="F672" s="233" t="s">
        <v>1863</v>
      </c>
      <c r="G672" s="494" t="s">
        <v>1864</v>
      </c>
      <c r="H672" s="495" t="s">
        <v>3936</v>
      </c>
      <c r="I672" s="496" t="s">
        <v>1166</v>
      </c>
      <c r="J672" s="256" t="s">
        <v>921</v>
      </c>
      <c r="K672" s="737" t="s">
        <v>434</v>
      </c>
      <c r="L672" s="738"/>
      <c r="M672" s="257">
        <v>40695</v>
      </c>
      <c r="N672" s="258">
        <v>40</v>
      </c>
      <c r="O672" s="259"/>
      <c r="P672" s="251"/>
      <c r="AC672" s="769"/>
      <c r="AD672" s="769"/>
    </row>
    <row r="673" spans="1:30" ht="27" x14ac:dyDescent="0.15">
      <c r="A673" s="212" t="s">
        <v>49</v>
      </c>
      <c r="C673" s="315" t="s">
        <v>5357</v>
      </c>
      <c r="D673" s="490" t="s">
        <v>5239</v>
      </c>
      <c r="E673" s="490" t="s">
        <v>5228</v>
      </c>
      <c r="F673" s="233" t="s">
        <v>1215</v>
      </c>
      <c r="G673" s="233" t="s">
        <v>7527</v>
      </c>
      <c r="H673" s="495" t="s">
        <v>4508</v>
      </c>
      <c r="I673" s="496" t="s">
        <v>1213</v>
      </c>
      <c r="J673" s="478" t="s">
        <v>27</v>
      </c>
      <c r="K673" s="737" t="s">
        <v>7953</v>
      </c>
      <c r="L673" s="738"/>
      <c r="M673" s="252">
        <v>38991</v>
      </c>
      <c r="N673" s="260"/>
      <c r="O673" s="260"/>
      <c r="P673" s="251"/>
      <c r="AC673" s="769"/>
      <c r="AD673" s="769"/>
    </row>
    <row r="674" spans="1:30" ht="27" x14ac:dyDescent="0.15">
      <c r="A674" s="212" t="s">
        <v>49</v>
      </c>
      <c r="C674" s="315" t="s">
        <v>5357</v>
      </c>
      <c r="D674" s="490" t="s">
        <v>5239</v>
      </c>
      <c r="E674" s="490" t="s">
        <v>5228</v>
      </c>
      <c r="F674" s="233" t="s">
        <v>1216</v>
      </c>
      <c r="G674" s="233" t="s">
        <v>2452</v>
      </c>
      <c r="H674" s="495" t="s">
        <v>4509</v>
      </c>
      <c r="I674" s="496" t="s">
        <v>151</v>
      </c>
      <c r="J674" s="478" t="s">
        <v>27</v>
      </c>
      <c r="K674" s="737" t="s">
        <v>133</v>
      </c>
      <c r="L674" s="738"/>
      <c r="M674" s="252">
        <v>38991</v>
      </c>
      <c r="N674" s="260"/>
      <c r="O674" s="260"/>
      <c r="P674" s="251"/>
      <c r="AC674" s="769"/>
      <c r="AD674" s="769"/>
    </row>
    <row r="675" spans="1:30" ht="27" x14ac:dyDescent="0.15">
      <c r="A675" s="212" t="s">
        <v>49</v>
      </c>
      <c r="C675" s="315" t="s">
        <v>5357</v>
      </c>
      <c r="D675" s="490" t="s">
        <v>5239</v>
      </c>
      <c r="E675" s="490" t="s">
        <v>5228</v>
      </c>
      <c r="F675" s="233" t="s">
        <v>1934</v>
      </c>
      <c r="G675" s="233" t="s">
        <v>2453</v>
      </c>
      <c r="H675" s="495" t="s">
        <v>4510</v>
      </c>
      <c r="I675" s="496" t="s">
        <v>142</v>
      </c>
      <c r="J675" s="478" t="s">
        <v>84</v>
      </c>
      <c r="K675" s="737" t="s">
        <v>1430</v>
      </c>
      <c r="L675" s="738"/>
      <c r="M675" s="252">
        <v>38991</v>
      </c>
      <c r="N675" s="260"/>
      <c r="O675" s="260"/>
      <c r="P675" s="251"/>
      <c r="AC675" s="769"/>
      <c r="AD675" s="769"/>
    </row>
    <row r="676" spans="1:30" ht="27" x14ac:dyDescent="0.15">
      <c r="A676" s="212" t="s">
        <v>49</v>
      </c>
      <c r="C676" s="315" t="s">
        <v>5357</v>
      </c>
      <c r="D676" s="490" t="s">
        <v>5239</v>
      </c>
      <c r="E676" s="490" t="s">
        <v>5228</v>
      </c>
      <c r="F676" s="233" t="s">
        <v>1217</v>
      </c>
      <c r="G676" s="233" t="s">
        <v>2244</v>
      </c>
      <c r="H676" s="495" t="s">
        <v>4511</v>
      </c>
      <c r="I676" s="496" t="s">
        <v>5684</v>
      </c>
      <c r="J676" s="478" t="s">
        <v>1935</v>
      </c>
      <c r="K676" s="737" t="s">
        <v>1936</v>
      </c>
      <c r="L676" s="738"/>
      <c r="M676" s="252">
        <v>38991</v>
      </c>
      <c r="N676" s="260"/>
      <c r="O676" s="260"/>
      <c r="P676" s="251"/>
      <c r="AC676" s="769"/>
      <c r="AD676" s="769"/>
    </row>
    <row r="677" spans="1:30" ht="28.5" x14ac:dyDescent="0.15">
      <c r="A677" s="212" t="s">
        <v>49</v>
      </c>
      <c r="C677" s="315" t="s">
        <v>5357</v>
      </c>
      <c r="D677" s="490" t="s">
        <v>5239</v>
      </c>
      <c r="E677" s="490" t="s">
        <v>5228</v>
      </c>
      <c r="F677" s="233" t="s">
        <v>3410</v>
      </c>
      <c r="G677" s="233" t="s">
        <v>1937</v>
      </c>
      <c r="H677" s="495" t="s">
        <v>4512</v>
      </c>
      <c r="I677" s="496" t="s">
        <v>116</v>
      </c>
      <c r="J677" s="478" t="s">
        <v>1935</v>
      </c>
      <c r="K677" s="737" t="s">
        <v>1936</v>
      </c>
      <c r="L677" s="738"/>
      <c r="M677" s="252">
        <v>38991</v>
      </c>
      <c r="N677" s="260"/>
      <c r="O677" s="260"/>
      <c r="P677" s="251"/>
      <c r="AC677" s="769"/>
      <c r="AD677" s="769"/>
    </row>
    <row r="678" spans="1:30" ht="27" x14ac:dyDescent="0.15">
      <c r="A678" s="212" t="s">
        <v>49</v>
      </c>
      <c r="C678" s="315" t="s">
        <v>5357</v>
      </c>
      <c r="D678" s="490" t="s">
        <v>5239</v>
      </c>
      <c r="E678" s="490" t="s">
        <v>5228</v>
      </c>
      <c r="F678" s="233" t="s">
        <v>1220</v>
      </c>
      <c r="G678" s="233" t="s">
        <v>1221</v>
      </c>
      <c r="H678" s="495" t="s">
        <v>4513</v>
      </c>
      <c r="I678" s="496" t="s">
        <v>1218</v>
      </c>
      <c r="J678" s="478" t="s">
        <v>1935</v>
      </c>
      <c r="K678" s="737" t="s">
        <v>1220</v>
      </c>
      <c r="L678" s="738"/>
      <c r="M678" s="252">
        <v>38991</v>
      </c>
      <c r="N678" s="260"/>
      <c r="O678" s="260"/>
      <c r="P678" s="251"/>
      <c r="AC678" s="769"/>
      <c r="AD678" s="769"/>
    </row>
    <row r="679" spans="1:30" ht="27" x14ac:dyDescent="0.15">
      <c r="A679" s="212" t="s">
        <v>49</v>
      </c>
      <c r="C679" s="315" t="s">
        <v>5357</v>
      </c>
      <c r="D679" s="490" t="s">
        <v>5239</v>
      </c>
      <c r="E679" s="490" t="s">
        <v>5228</v>
      </c>
      <c r="F679" s="233" t="s">
        <v>1222</v>
      </c>
      <c r="G679" s="233" t="s">
        <v>2245</v>
      </c>
      <c r="H679" s="495" t="s">
        <v>4514</v>
      </c>
      <c r="I679" s="496" t="s">
        <v>234</v>
      </c>
      <c r="J679" s="478" t="s">
        <v>1935</v>
      </c>
      <c r="K679" s="737" t="s">
        <v>1222</v>
      </c>
      <c r="L679" s="738"/>
      <c r="M679" s="252">
        <v>38991</v>
      </c>
      <c r="N679" s="260"/>
      <c r="O679" s="260"/>
      <c r="P679" s="251"/>
      <c r="AC679" s="769"/>
      <c r="AD679" s="769"/>
    </row>
    <row r="680" spans="1:30" ht="28.5" x14ac:dyDescent="0.15">
      <c r="A680" s="212" t="s">
        <v>1949</v>
      </c>
      <c r="C680" s="315" t="s">
        <v>5357</v>
      </c>
      <c r="D680" s="490" t="s">
        <v>5271</v>
      </c>
      <c r="E680" s="490" t="s">
        <v>1949</v>
      </c>
      <c r="F680" s="233" t="s">
        <v>7322</v>
      </c>
      <c r="G680" s="233" t="s">
        <v>7544</v>
      </c>
      <c r="H680" s="495" t="s">
        <v>7323</v>
      </c>
      <c r="I680" s="496" t="s">
        <v>480</v>
      </c>
      <c r="J680" s="478" t="s">
        <v>5378</v>
      </c>
      <c r="K680" s="737" t="s">
        <v>7954</v>
      </c>
      <c r="L680" s="738"/>
      <c r="M680" s="252">
        <v>39783</v>
      </c>
      <c r="N680" s="260"/>
      <c r="O680" s="260"/>
      <c r="P680" s="251"/>
      <c r="AC680" s="769"/>
      <c r="AD680" s="769"/>
    </row>
    <row r="681" spans="1:30" ht="28.5" x14ac:dyDescent="0.15">
      <c r="A681" s="212" t="s">
        <v>1949</v>
      </c>
      <c r="C681" s="315" t="s">
        <v>6547</v>
      </c>
      <c r="D681" s="490" t="s">
        <v>5271</v>
      </c>
      <c r="E681" s="490" t="s">
        <v>1949</v>
      </c>
      <c r="F681" s="233" t="s">
        <v>7324</v>
      </c>
      <c r="G681" s="233" t="s">
        <v>7325</v>
      </c>
      <c r="H681" s="495" t="s">
        <v>7326</v>
      </c>
      <c r="I681" s="496" t="s">
        <v>7327</v>
      </c>
      <c r="J681" s="478" t="s">
        <v>84</v>
      </c>
      <c r="K681" s="737" t="s">
        <v>7955</v>
      </c>
      <c r="L681" s="738"/>
      <c r="M681" s="252">
        <v>39173</v>
      </c>
      <c r="N681" s="260"/>
      <c r="O681" s="260"/>
      <c r="P681" s="251"/>
      <c r="AC681" s="769"/>
      <c r="AD681" s="769"/>
    </row>
    <row r="682" spans="1:30" ht="28.5" x14ac:dyDescent="0.15">
      <c r="A682" s="212" t="s">
        <v>1949</v>
      </c>
      <c r="C682" s="315" t="s">
        <v>6547</v>
      </c>
      <c r="D682" s="490" t="s">
        <v>5271</v>
      </c>
      <c r="E682" s="490" t="s">
        <v>1949</v>
      </c>
      <c r="F682" s="233" t="s">
        <v>7328</v>
      </c>
      <c r="G682" s="233" t="s">
        <v>7545</v>
      </c>
      <c r="H682" s="495" t="s">
        <v>7329</v>
      </c>
      <c r="I682" s="496" t="s">
        <v>445</v>
      </c>
      <c r="J682" s="478" t="s">
        <v>27</v>
      </c>
      <c r="K682" s="737" t="s">
        <v>456</v>
      </c>
      <c r="L682" s="738"/>
      <c r="M682" s="252">
        <v>39173</v>
      </c>
      <c r="N682" s="260"/>
      <c r="O682" s="260"/>
      <c r="P682" s="251"/>
      <c r="AC682" s="769"/>
      <c r="AD682" s="769"/>
    </row>
    <row r="683" spans="1:30" ht="27" x14ac:dyDescent="0.15">
      <c r="A683" s="212" t="s">
        <v>4917</v>
      </c>
      <c r="C683" s="315" t="s">
        <v>6547</v>
      </c>
      <c r="D683" s="490" t="s">
        <v>5252</v>
      </c>
      <c r="E683" s="490" t="s">
        <v>1948</v>
      </c>
      <c r="F683" s="233" t="s">
        <v>1223</v>
      </c>
      <c r="G683" s="233" t="s">
        <v>1224</v>
      </c>
      <c r="H683" s="495" t="s">
        <v>6983</v>
      </c>
      <c r="I683" s="496" t="s">
        <v>337</v>
      </c>
      <c r="J683" s="478" t="s">
        <v>27</v>
      </c>
      <c r="K683" s="737" t="s">
        <v>331</v>
      </c>
      <c r="L683" s="738"/>
      <c r="M683" s="252">
        <v>38991</v>
      </c>
      <c r="N683" s="260"/>
      <c r="O683" s="260"/>
      <c r="P683" s="251"/>
      <c r="AC683" s="769"/>
      <c r="AD683" s="769"/>
    </row>
    <row r="684" spans="1:30" ht="27" x14ac:dyDescent="0.15">
      <c r="A684" s="212" t="s">
        <v>4917</v>
      </c>
      <c r="C684" s="315" t="s">
        <v>7321</v>
      </c>
      <c r="D684" s="490" t="s">
        <v>5252</v>
      </c>
      <c r="E684" s="490" t="s">
        <v>1948</v>
      </c>
      <c r="F684" s="233" t="s">
        <v>1226</v>
      </c>
      <c r="G684" s="233" t="s">
        <v>6546</v>
      </c>
      <c r="H684" s="495" t="s">
        <v>6984</v>
      </c>
      <c r="I684" s="496" t="s">
        <v>78</v>
      </c>
      <c r="J684" s="478" t="s">
        <v>1225</v>
      </c>
      <c r="K684" s="737" t="s">
        <v>6244</v>
      </c>
      <c r="L684" s="738"/>
      <c r="M684" s="252">
        <v>38991</v>
      </c>
      <c r="N684" s="260"/>
      <c r="O684" s="260"/>
      <c r="P684" s="251"/>
      <c r="AC684" s="769"/>
      <c r="AD684" s="769"/>
    </row>
    <row r="685" spans="1:30" ht="27" x14ac:dyDescent="0.15">
      <c r="A685" s="212" t="s">
        <v>4917</v>
      </c>
      <c r="C685" s="315" t="s">
        <v>6547</v>
      </c>
      <c r="D685" s="490" t="s">
        <v>5252</v>
      </c>
      <c r="E685" s="490" t="s">
        <v>1948</v>
      </c>
      <c r="F685" s="233" t="s">
        <v>1227</v>
      </c>
      <c r="G685" s="233" t="s">
        <v>1228</v>
      </c>
      <c r="H685" s="495" t="s">
        <v>7811</v>
      </c>
      <c r="I685" s="496" t="s">
        <v>1229</v>
      </c>
      <c r="J685" s="478" t="s">
        <v>27</v>
      </c>
      <c r="K685" s="737" t="s">
        <v>244</v>
      </c>
      <c r="L685" s="738"/>
      <c r="M685" s="252">
        <v>39539</v>
      </c>
      <c r="N685" s="260"/>
      <c r="O685" s="260"/>
      <c r="P685" s="251"/>
      <c r="AC685" s="769"/>
      <c r="AD685" s="769"/>
    </row>
    <row r="686" spans="1:30" ht="27" x14ac:dyDescent="0.15">
      <c r="A686" s="212" t="s">
        <v>4917</v>
      </c>
      <c r="C686" s="315" t="s">
        <v>6547</v>
      </c>
      <c r="D686" s="490" t="s">
        <v>5252</v>
      </c>
      <c r="E686" s="490" t="s">
        <v>1948</v>
      </c>
      <c r="F686" s="233" t="s">
        <v>1230</v>
      </c>
      <c r="G686" s="233" t="s">
        <v>1231</v>
      </c>
      <c r="H686" s="495" t="s">
        <v>6985</v>
      </c>
      <c r="I686" s="496" t="s">
        <v>340</v>
      </c>
      <c r="J686" s="478" t="s">
        <v>1935</v>
      </c>
      <c r="K686" s="737" t="s">
        <v>6986</v>
      </c>
      <c r="L686" s="738"/>
      <c r="M686" s="252">
        <v>39173</v>
      </c>
      <c r="N686" s="260"/>
      <c r="O686" s="260"/>
      <c r="P686" s="251"/>
      <c r="AC686" s="769"/>
      <c r="AD686" s="769"/>
    </row>
    <row r="687" spans="1:30" ht="28.5" x14ac:dyDescent="0.15">
      <c r="A687" s="212" t="s">
        <v>4917</v>
      </c>
      <c r="C687" s="315" t="s">
        <v>6547</v>
      </c>
      <c r="D687" s="490" t="s">
        <v>5252</v>
      </c>
      <c r="E687" s="490" t="s">
        <v>4255</v>
      </c>
      <c r="F687" s="233" t="s">
        <v>3409</v>
      </c>
      <c r="G687" s="233" t="s">
        <v>6987</v>
      </c>
      <c r="H687" s="495" t="s">
        <v>6988</v>
      </c>
      <c r="I687" s="496" t="s">
        <v>1189</v>
      </c>
      <c r="J687" s="478" t="s">
        <v>27</v>
      </c>
      <c r="K687" s="737" t="s">
        <v>244</v>
      </c>
      <c r="L687" s="738"/>
      <c r="M687" s="252">
        <v>39753</v>
      </c>
      <c r="N687" s="260"/>
      <c r="O687" s="260"/>
      <c r="P687" s="251"/>
      <c r="AC687" s="769"/>
      <c r="AD687" s="769"/>
    </row>
    <row r="688" spans="1:30" ht="28.5" x14ac:dyDescent="0.15">
      <c r="A688" s="212" t="s">
        <v>4917</v>
      </c>
      <c r="C688" s="315" t="s">
        <v>6547</v>
      </c>
      <c r="D688" s="490" t="s">
        <v>5252</v>
      </c>
      <c r="E688" s="490" t="s">
        <v>4255</v>
      </c>
      <c r="F688" s="233" t="s">
        <v>3408</v>
      </c>
      <c r="G688" s="233" t="s">
        <v>6987</v>
      </c>
      <c r="H688" s="495" t="s">
        <v>6988</v>
      </c>
      <c r="I688" s="496" t="s">
        <v>1189</v>
      </c>
      <c r="J688" s="478" t="s">
        <v>27</v>
      </c>
      <c r="K688" s="737" t="s">
        <v>244</v>
      </c>
      <c r="L688" s="738"/>
      <c r="M688" s="252">
        <v>39203</v>
      </c>
      <c r="N688" s="260"/>
      <c r="O688" s="260"/>
      <c r="P688" s="251"/>
      <c r="AC688" s="769"/>
      <c r="AD688" s="769"/>
    </row>
    <row r="689" spans="1:30" ht="27" x14ac:dyDescent="0.15">
      <c r="A689" s="212" t="s">
        <v>4917</v>
      </c>
      <c r="C689" s="315" t="s">
        <v>6547</v>
      </c>
      <c r="D689" s="490" t="s">
        <v>5252</v>
      </c>
      <c r="E689" s="490" t="s">
        <v>4255</v>
      </c>
      <c r="F689" s="233" t="s">
        <v>1232</v>
      </c>
      <c r="G689" s="233" t="s">
        <v>5923</v>
      </c>
      <c r="H689" s="495" t="s">
        <v>6989</v>
      </c>
      <c r="I689" s="496" t="s">
        <v>489</v>
      </c>
      <c r="J689" s="478" t="s">
        <v>1935</v>
      </c>
      <c r="K689" s="737" t="s">
        <v>6990</v>
      </c>
      <c r="L689" s="738"/>
      <c r="M689" s="252">
        <v>39173</v>
      </c>
      <c r="N689" s="260"/>
      <c r="O689" s="260"/>
      <c r="P689" s="251"/>
      <c r="AC689" s="769"/>
      <c r="AD689" s="769"/>
    </row>
    <row r="690" spans="1:30" ht="27" x14ac:dyDescent="0.15">
      <c r="A690" s="212" t="s">
        <v>4917</v>
      </c>
      <c r="C690" s="315" t="s">
        <v>6547</v>
      </c>
      <c r="D690" s="490" t="s">
        <v>5285</v>
      </c>
      <c r="E690" s="490" t="s">
        <v>5272</v>
      </c>
      <c r="F690" s="233" t="s">
        <v>1233</v>
      </c>
      <c r="G690" s="233" t="s">
        <v>1234</v>
      </c>
      <c r="H690" s="495" t="s">
        <v>6991</v>
      </c>
      <c r="I690" s="496" t="s">
        <v>6992</v>
      </c>
      <c r="J690" s="478" t="s">
        <v>84</v>
      </c>
      <c r="K690" s="737" t="s">
        <v>6993</v>
      </c>
      <c r="L690" s="738"/>
      <c r="M690" s="252">
        <v>38991</v>
      </c>
      <c r="N690" s="260"/>
      <c r="O690" s="260"/>
      <c r="P690" s="251"/>
      <c r="AC690" s="769"/>
      <c r="AD690" s="769"/>
    </row>
    <row r="691" spans="1:30" ht="27" x14ac:dyDescent="0.15">
      <c r="A691" s="212" t="s">
        <v>4917</v>
      </c>
      <c r="C691" s="315" t="s">
        <v>6547</v>
      </c>
      <c r="D691" s="490" t="s">
        <v>5300</v>
      </c>
      <c r="E691" s="490" t="s">
        <v>5286</v>
      </c>
      <c r="F691" s="233" t="s">
        <v>1235</v>
      </c>
      <c r="G691" s="233" t="s">
        <v>5924</v>
      </c>
      <c r="H691" s="495" t="s">
        <v>6994</v>
      </c>
      <c r="I691" s="496" t="s">
        <v>1065</v>
      </c>
      <c r="J691" s="478" t="s">
        <v>5379</v>
      </c>
      <c r="K691" s="737" t="s">
        <v>6995</v>
      </c>
      <c r="L691" s="738"/>
      <c r="M691" s="252">
        <v>38991</v>
      </c>
      <c r="N691" s="260"/>
      <c r="O691" s="260"/>
      <c r="P691" s="251"/>
      <c r="AC691" s="769"/>
      <c r="AD691" s="769"/>
    </row>
    <row r="692" spans="1:30" ht="27" x14ac:dyDescent="0.15">
      <c r="A692" s="212" t="s">
        <v>4917</v>
      </c>
      <c r="C692" s="315" t="s">
        <v>6547</v>
      </c>
      <c r="D692" s="490" t="s">
        <v>5851</v>
      </c>
      <c r="E692" s="490" t="s">
        <v>4314</v>
      </c>
      <c r="F692" s="233" t="s">
        <v>1236</v>
      </c>
      <c r="G692" s="233" t="s">
        <v>102</v>
      </c>
      <c r="H692" s="495" t="s">
        <v>6996</v>
      </c>
      <c r="I692" s="496" t="s">
        <v>1237</v>
      </c>
      <c r="J692" s="478" t="s">
        <v>27</v>
      </c>
      <c r="K692" s="737" t="s">
        <v>8058</v>
      </c>
      <c r="L692" s="738"/>
      <c r="M692" s="252">
        <v>38991</v>
      </c>
      <c r="N692" s="260"/>
      <c r="O692" s="260"/>
      <c r="P692" s="251"/>
      <c r="AC692" s="769"/>
      <c r="AD692" s="769"/>
    </row>
    <row r="693" spans="1:30" ht="27" x14ac:dyDescent="0.15">
      <c r="A693" s="212" t="s">
        <v>4917</v>
      </c>
      <c r="C693" s="315" t="s">
        <v>6547</v>
      </c>
      <c r="D693" s="490" t="s">
        <v>5851</v>
      </c>
      <c r="E693" s="490" t="s">
        <v>4314</v>
      </c>
      <c r="F693" s="233" t="s">
        <v>1238</v>
      </c>
      <c r="G693" s="233" t="s">
        <v>6343</v>
      </c>
      <c r="H693" s="495" t="s">
        <v>6997</v>
      </c>
      <c r="I693" s="496" t="s">
        <v>6998</v>
      </c>
      <c r="J693" s="478" t="s">
        <v>1935</v>
      </c>
      <c r="K693" s="737" t="s">
        <v>6999</v>
      </c>
      <c r="L693" s="738"/>
      <c r="M693" s="252">
        <v>38991</v>
      </c>
      <c r="N693" s="260"/>
      <c r="O693" s="260"/>
      <c r="P693" s="251"/>
      <c r="AC693" s="769"/>
      <c r="AD693" s="769"/>
    </row>
    <row r="694" spans="1:30" ht="28.5" x14ac:dyDescent="0.15">
      <c r="A694" s="212" t="s">
        <v>4917</v>
      </c>
      <c r="C694" s="315" t="s">
        <v>6547</v>
      </c>
      <c r="D694" s="490" t="s">
        <v>5285</v>
      </c>
      <c r="E694" s="490" t="s">
        <v>4315</v>
      </c>
      <c r="F694" s="233" t="s">
        <v>3407</v>
      </c>
      <c r="G694" s="233" t="s">
        <v>94</v>
      </c>
      <c r="H694" s="495" t="s">
        <v>7000</v>
      </c>
      <c r="I694" s="496" t="s">
        <v>1091</v>
      </c>
      <c r="J694" s="478" t="s">
        <v>29</v>
      </c>
      <c r="K694" s="737" t="s">
        <v>8095</v>
      </c>
      <c r="L694" s="738"/>
      <c r="M694" s="252">
        <v>38991</v>
      </c>
      <c r="N694" s="260"/>
      <c r="O694" s="260"/>
      <c r="P694" s="251"/>
      <c r="AC694" s="769"/>
      <c r="AD694" s="769"/>
    </row>
    <row r="695" spans="1:30" ht="28.5" x14ac:dyDescent="0.15">
      <c r="A695" s="212" t="s">
        <v>4917</v>
      </c>
      <c r="C695" s="315" t="s">
        <v>6547</v>
      </c>
      <c r="D695" s="490" t="s">
        <v>5239</v>
      </c>
      <c r="E695" s="490" t="s">
        <v>5232</v>
      </c>
      <c r="F695" s="233" t="s">
        <v>3406</v>
      </c>
      <c r="G695" s="233" t="s">
        <v>1239</v>
      </c>
      <c r="H695" s="495" t="s">
        <v>7001</v>
      </c>
      <c r="I695" s="496" t="s">
        <v>713</v>
      </c>
      <c r="J695" s="478" t="s">
        <v>27</v>
      </c>
      <c r="K695" s="737" t="s">
        <v>7002</v>
      </c>
      <c r="L695" s="738"/>
      <c r="M695" s="252">
        <v>39173</v>
      </c>
      <c r="N695" s="260"/>
      <c r="O695" s="260"/>
      <c r="P695" s="251"/>
      <c r="AC695" s="769"/>
      <c r="AD695" s="769"/>
    </row>
    <row r="696" spans="1:30" ht="27" x14ac:dyDescent="0.15">
      <c r="A696" s="212" t="s">
        <v>4917</v>
      </c>
      <c r="C696" s="315" t="s">
        <v>6547</v>
      </c>
      <c r="D696" s="490" t="s">
        <v>5239</v>
      </c>
      <c r="E696" s="490" t="s">
        <v>5229</v>
      </c>
      <c r="F696" s="233" t="s">
        <v>7003</v>
      </c>
      <c r="G696" s="233" t="s">
        <v>5233</v>
      </c>
      <c r="H696" s="460" t="s">
        <v>8199</v>
      </c>
      <c r="I696" s="496" t="s">
        <v>1472</v>
      </c>
      <c r="J696" s="478" t="s">
        <v>921</v>
      </c>
      <c r="K696" s="737" t="s">
        <v>8096</v>
      </c>
      <c r="L696" s="738"/>
      <c r="M696" s="252">
        <v>41365</v>
      </c>
      <c r="N696" s="260"/>
      <c r="O696" s="260"/>
      <c r="P696" s="251"/>
      <c r="AC696" s="769"/>
      <c r="AD696" s="769"/>
    </row>
    <row r="697" spans="1:30" ht="28.5" x14ac:dyDescent="0.15">
      <c r="A697" s="212" t="s">
        <v>4917</v>
      </c>
      <c r="C697" s="315" t="s">
        <v>6547</v>
      </c>
      <c r="D697" s="490" t="s">
        <v>5239</v>
      </c>
      <c r="E697" s="490" t="s">
        <v>5230</v>
      </c>
      <c r="F697" s="233" t="s">
        <v>3405</v>
      </c>
      <c r="G697" s="233" t="s">
        <v>6161</v>
      </c>
      <c r="H697" s="495" t="s">
        <v>7004</v>
      </c>
      <c r="I697" s="496" t="s">
        <v>1420</v>
      </c>
      <c r="J697" s="478" t="s">
        <v>54</v>
      </c>
      <c r="K697" s="737" t="s">
        <v>7005</v>
      </c>
      <c r="L697" s="738"/>
      <c r="M697" s="252">
        <v>38991</v>
      </c>
      <c r="N697" s="260"/>
      <c r="O697" s="260"/>
      <c r="P697" s="251"/>
      <c r="AC697" s="769"/>
      <c r="AD697" s="769"/>
    </row>
    <row r="698" spans="1:30" ht="27" x14ac:dyDescent="0.15">
      <c r="A698" s="212" t="s">
        <v>4917</v>
      </c>
      <c r="C698" s="315" t="s">
        <v>6547</v>
      </c>
      <c r="D698" s="490" t="s">
        <v>5252</v>
      </c>
      <c r="E698" s="490" t="s">
        <v>5247</v>
      </c>
      <c r="F698" s="233" t="s">
        <v>1240</v>
      </c>
      <c r="G698" s="233" t="s">
        <v>1241</v>
      </c>
      <c r="H698" s="495" t="s">
        <v>7006</v>
      </c>
      <c r="I698" s="496" t="s">
        <v>760</v>
      </c>
      <c r="J698" s="478" t="s">
        <v>27</v>
      </c>
      <c r="K698" s="737" t="s">
        <v>331</v>
      </c>
      <c r="L698" s="738"/>
      <c r="M698" s="252">
        <v>39995</v>
      </c>
      <c r="N698" s="260"/>
      <c r="O698" s="260"/>
      <c r="P698" s="251"/>
      <c r="AC698" s="769"/>
      <c r="AD698" s="769"/>
    </row>
    <row r="699" spans="1:30" ht="27" x14ac:dyDescent="0.15">
      <c r="A699" s="212" t="s">
        <v>4917</v>
      </c>
      <c r="C699" s="315" t="s">
        <v>6547</v>
      </c>
      <c r="D699" s="490" t="s">
        <v>5285</v>
      </c>
      <c r="E699" s="490" t="s">
        <v>5273</v>
      </c>
      <c r="F699" s="233" t="s">
        <v>7007</v>
      </c>
      <c r="G699" s="233" t="s">
        <v>1718</v>
      </c>
      <c r="H699" s="495" t="s">
        <v>7008</v>
      </c>
      <c r="I699" s="496" t="s">
        <v>6854</v>
      </c>
      <c r="J699" s="478" t="s">
        <v>27</v>
      </c>
      <c r="K699" s="737" t="s">
        <v>331</v>
      </c>
      <c r="L699" s="738"/>
      <c r="M699" s="252">
        <v>41000</v>
      </c>
      <c r="N699" s="260"/>
      <c r="O699" s="260"/>
      <c r="P699" s="251"/>
      <c r="AC699" s="769"/>
      <c r="AD699" s="769"/>
    </row>
    <row r="700" spans="1:30" ht="27" x14ac:dyDescent="0.15">
      <c r="A700" s="212" t="s">
        <v>4917</v>
      </c>
      <c r="C700" s="315" t="s">
        <v>6547</v>
      </c>
      <c r="D700" s="490" t="s">
        <v>5285</v>
      </c>
      <c r="E700" s="490" t="s">
        <v>5282</v>
      </c>
      <c r="F700" s="233" t="s">
        <v>1242</v>
      </c>
      <c r="G700" s="233" t="s">
        <v>1243</v>
      </c>
      <c r="H700" s="495" t="s">
        <v>4067</v>
      </c>
      <c r="I700" s="496" t="s">
        <v>771</v>
      </c>
      <c r="J700" s="478" t="s">
        <v>27</v>
      </c>
      <c r="K700" s="737" t="s">
        <v>783</v>
      </c>
      <c r="L700" s="738"/>
      <c r="M700" s="252">
        <v>38991</v>
      </c>
      <c r="N700" s="260"/>
      <c r="O700" s="260"/>
      <c r="P700" s="251"/>
      <c r="AC700" s="769"/>
      <c r="AD700" s="769"/>
    </row>
    <row r="701" spans="1:30" ht="27" x14ac:dyDescent="0.15">
      <c r="A701" s="212" t="s">
        <v>4917</v>
      </c>
      <c r="C701" s="315" t="s">
        <v>6547</v>
      </c>
      <c r="D701" s="490" t="s">
        <v>5285</v>
      </c>
      <c r="E701" s="490" t="s">
        <v>5282</v>
      </c>
      <c r="F701" s="233" t="s">
        <v>1244</v>
      </c>
      <c r="G701" s="233" t="s">
        <v>1245</v>
      </c>
      <c r="H701" s="495" t="s">
        <v>3522</v>
      </c>
      <c r="I701" s="496" t="s">
        <v>771</v>
      </c>
      <c r="J701" s="478" t="s">
        <v>27</v>
      </c>
      <c r="K701" s="737" t="s">
        <v>7009</v>
      </c>
      <c r="L701" s="738"/>
      <c r="M701" s="252">
        <v>38991</v>
      </c>
      <c r="N701" s="260"/>
      <c r="O701" s="260"/>
      <c r="P701" s="251"/>
      <c r="AC701" s="769"/>
      <c r="AD701" s="769"/>
    </row>
    <row r="702" spans="1:30" ht="27" x14ac:dyDescent="0.15">
      <c r="A702" s="212" t="s">
        <v>4917</v>
      </c>
      <c r="C702" s="315" t="s">
        <v>6547</v>
      </c>
      <c r="D702" s="490" t="s">
        <v>5285</v>
      </c>
      <c r="E702" s="490" t="s">
        <v>5284</v>
      </c>
      <c r="F702" s="233" t="s">
        <v>97</v>
      </c>
      <c r="G702" s="233" t="s">
        <v>1246</v>
      </c>
      <c r="H702" s="495" t="s">
        <v>7010</v>
      </c>
      <c r="I702" s="496" t="s">
        <v>1247</v>
      </c>
      <c r="J702" s="478" t="s">
        <v>82</v>
      </c>
      <c r="K702" s="737" t="s">
        <v>7011</v>
      </c>
      <c r="L702" s="738"/>
      <c r="M702" s="252">
        <v>39173</v>
      </c>
      <c r="N702" s="260"/>
      <c r="O702" s="260"/>
      <c r="P702" s="251"/>
      <c r="AC702" s="769"/>
      <c r="AD702" s="769"/>
    </row>
    <row r="703" spans="1:30" ht="28.5" x14ac:dyDescent="0.15">
      <c r="A703" s="212" t="s">
        <v>4917</v>
      </c>
      <c r="C703" s="315" t="s">
        <v>6547</v>
      </c>
      <c r="D703" s="490" t="s">
        <v>5271</v>
      </c>
      <c r="E703" s="490" t="s">
        <v>5257</v>
      </c>
      <c r="F703" s="233" t="s">
        <v>3404</v>
      </c>
      <c r="G703" s="233" t="s">
        <v>5925</v>
      </c>
      <c r="H703" s="495" t="s">
        <v>7012</v>
      </c>
      <c r="I703" s="496" t="s">
        <v>884</v>
      </c>
      <c r="J703" s="478" t="s">
        <v>27</v>
      </c>
      <c r="K703" s="737" t="s">
        <v>7013</v>
      </c>
      <c r="L703" s="738"/>
      <c r="M703" s="252">
        <v>39173</v>
      </c>
      <c r="N703" s="260"/>
      <c r="O703" s="260"/>
      <c r="P703" s="251"/>
      <c r="AC703" s="769"/>
      <c r="AD703" s="769"/>
    </row>
    <row r="704" spans="1:30" x14ac:dyDescent="0.15">
      <c r="A704" s="212" t="s">
        <v>4918</v>
      </c>
      <c r="C704" s="493" t="s">
        <v>3411</v>
      </c>
      <c r="D704" s="490" t="s">
        <v>5300</v>
      </c>
      <c r="E704" s="490" t="s">
        <v>5286</v>
      </c>
      <c r="F704" s="233" t="s">
        <v>1249</v>
      </c>
      <c r="G704" s="494" t="s">
        <v>1250</v>
      </c>
      <c r="H704" s="495" t="s">
        <v>4515</v>
      </c>
      <c r="I704" s="496" t="s">
        <v>20</v>
      </c>
      <c r="J704" s="261" t="s">
        <v>1248</v>
      </c>
      <c r="K704" s="737" t="s">
        <v>21</v>
      </c>
      <c r="L704" s="738"/>
      <c r="M704" s="252">
        <v>22301</v>
      </c>
      <c r="N704" s="258">
        <v>100</v>
      </c>
      <c r="O704" s="258"/>
      <c r="P704" s="251"/>
      <c r="R704" s="500"/>
      <c r="S704" s="500"/>
      <c r="T704" s="500"/>
      <c r="AC704" s="769"/>
      <c r="AD704" s="769"/>
    </row>
    <row r="705" spans="1:30" x14ac:dyDescent="0.15">
      <c r="A705" s="212" t="s">
        <v>4918</v>
      </c>
      <c r="C705" s="493" t="s">
        <v>3411</v>
      </c>
      <c r="D705" s="490" t="s">
        <v>5239</v>
      </c>
      <c r="E705" s="490" t="s">
        <v>5229</v>
      </c>
      <c r="F705" s="233" t="s">
        <v>1251</v>
      </c>
      <c r="G705" s="494" t="s">
        <v>1252</v>
      </c>
      <c r="H705" s="495" t="s">
        <v>4516</v>
      </c>
      <c r="I705" s="496" t="s">
        <v>695</v>
      </c>
      <c r="J705" s="478" t="s">
        <v>1248</v>
      </c>
      <c r="K705" s="737" t="s">
        <v>4274</v>
      </c>
      <c r="L705" s="738"/>
      <c r="M705" s="252">
        <v>23067</v>
      </c>
      <c r="N705" s="258">
        <v>130</v>
      </c>
      <c r="O705" s="258"/>
      <c r="P705" s="251"/>
      <c r="R705" s="500"/>
      <c r="S705" s="500"/>
      <c r="T705" s="500"/>
      <c r="AC705" s="769"/>
      <c r="AD705" s="769"/>
    </row>
    <row r="706" spans="1:30" x14ac:dyDescent="0.15">
      <c r="A706" s="212" t="s">
        <v>4918</v>
      </c>
      <c r="C706" s="493" t="s">
        <v>3411</v>
      </c>
      <c r="D706" s="490" t="s">
        <v>5300</v>
      </c>
      <c r="E706" s="490" t="s">
        <v>5286</v>
      </c>
      <c r="F706" s="233" t="s">
        <v>1253</v>
      </c>
      <c r="G706" s="494" t="s">
        <v>1254</v>
      </c>
      <c r="H706" s="495" t="s">
        <v>4517</v>
      </c>
      <c r="I706" s="496" t="s">
        <v>596</v>
      </c>
      <c r="J706" s="478" t="s">
        <v>1248</v>
      </c>
      <c r="K706" s="737" t="s">
        <v>21</v>
      </c>
      <c r="L706" s="738"/>
      <c r="M706" s="252">
        <v>25683</v>
      </c>
      <c r="N706" s="258">
        <v>150</v>
      </c>
      <c r="O706" s="258"/>
      <c r="P706" s="251"/>
      <c r="R706" s="500"/>
      <c r="S706" s="500"/>
      <c r="T706" s="500"/>
      <c r="AC706" s="769"/>
      <c r="AD706" s="769"/>
    </row>
    <row r="707" spans="1:30" ht="28.5" x14ac:dyDescent="0.15">
      <c r="A707" s="212" t="s">
        <v>49</v>
      </c>
      <c r="C707" s="493" t="s">
        <v>3412</v>
      </c>
      <c r="D707" s="490" t="s">
        <v>5239</v>
      </c>
      <c r="E707" s="490" t="s">
        <v>5228</v>
      </c>
      <c r="F707" s="233" t="s">
        <v>1255</v>
      </c>
      <c r="G707" s="494" t="s">
        <v>1256</v>
      </c>
      <c r="H707" s="495" t="s">
        <v>3414</v>
      </c>
      <c r="I707" s="496" t="s">
        <v>2434</v>
      </c>
      <c r="J707" s="478" t="s">
        <v>27</v>
      </c>
      <c r="K707" s="737" t="s">
        <v>8035</v>
      </c>
      <c r="L707" s="738"/>
      <c r="M707" s="478" t="s">
        <v>4252</v>
      </c>
      <c r="N707" s="498">
        <v>83</v>
      </c>
      <c r="O707" s="262"/>
      <c r="P707" s="251"/>
      <c r="Q707" s="500"/>
      <c r="AC707" s="769"/>
      <c r="AD707" s="769"/>
    </row>
    <row r="708" spans="1:30" x14ac:dyDescent="0.15">
      <c r="A708" s="212" t="s">
        <v>49</v>
      </c>
      <c r="C708" s="493" t="s">
        <v>3412</v>
      </c>
      <c r="D708" s="490" t="s">
        <v>5239</v>
      </c>
      <c r="E708" s="490" t="s">
        <v>5228</v>
      </c>
      <c r="F708" s="233" t="s">
        <v>1257</v>
      </c>
      <c r="G708" s="494" t="s">
        <v>1258</v>
      </c>
      <c r="H708" s="495" t="s">
        <v>4518</v>
      </c>
      <c r="I708" s="496" t="s">
        <v>2435</v>
      </c>
      <c r="J708" s="478" t="s">
        <v>7</v>
      </c>
      <c r="K708" s="737" t="s">
        <v>8</v>
      </c>
      <c r="L708" s="738"/>
      <c r="M708" s="252">
        <v>21866</v>
      </c>
      <c r="N708" s="498">
        <v>55</v>
      </c>
      <c r="O708" s="316"/>
      <c r="P708" s="251"/>
      <c r="Q708" s="500"/>
      <c r="AC708" s="769"/>
      <c r="AD708" s="769"/>
    </row>
    <row r="709" spans="1:30" x14ac:dyDescent="0.15">
      <c r="A709" s="212" t="s">
        <v>4919</v>
      </c>
      <c r="C709" s="493" t="s">
        <v>3412</v>
      </c>
      <c r="D709" s="490" t="s">
        <v>5252</v>
      </c>
      <c r="E709" s="490" t="s">
        <v>1948</v>
      </c>
      <c r="F709" s="233" t="s">
        <v>1259</v>
      </c>
      <c r="G709" s="494" t="s">
        <v>1260</v>
      </c>
      <c r="H709" s="495" t="s">
        <v>4519</v>
      </c>
      <c r="I709" s="496" t="s">
        <v>2436</v>
      </c>
      <c r="J709" s="478" t="s">
        <v>7</v>
      </c>
      <c r="K709" s="737" t="s">
        <v>6664</v>
      </c>
      <c r="L709" s="738"/>
      <c r="M709" s="252">
        <v>17076</v>
      </c>
      <c r="N709" s="498">
        <v>120</v>
      </c>
      <c r="O709" s="263"/>
      <c r="P709" s="251"/>
      <c r="Q709" s="500"/>
      <c r="AC709" s="769"/>
      <c r="AD709" s="769"/>
    </row>
    <row r="710" spans="1:30" x14ac:dyDescent="0.15">
      <c r="A710" s="212" t="s">
        <v>4919</v>
      </c>
      <c r="C710" s="493" t="s">
        <v>3412</v>
      </c>
      <c r="D710" s="490" t="s">
        <v>5252</v>
      </c>
      <c r="E710" s="490" t="s">
        <v>1948</v>
      </c>
      <c r="F710" s="233" t="s">
        <v>1748</v>
      </c>
      <c r="G710" s="494" t="s">
        <v>6162</v>
      </c>
      <c r="H710" s="495" t="s">
        <v>5996</v>
      </c>
      <c r="I710" s="496" t="s">
        <v>6163</v>
      </c>
      <c r="J710" s="478" t="s">
        <v>7</v>
      </c>
      <c r="K710" s="737" t="s">
        <v>6664</v>
      </c>
      <c r="L710" s="738"/>
      <c r="M710" s="252">
        <v>30072</v>
      </c>
      <c r="N710" s="498">
        <v>70</v>
      </c>
      <c r="O710" s="263"/>
      <c r="P710" s="251"/>
      <c r="Q710" s="500"/>
      <c r="AC710" s="769"/>
      <c r="AD710" s="769"/>
    </row>
    <row r="711" spans="1:30" x14ac:dyDescent="0.15">
      <c r="A711" s="212" t="s">
        <v>1949</v>
      </c>
      <c r="C711" s="493" t="s">
        <v>3412</v>
      </c>
      <c r="D711" s="490" t="s">
        <v>5271</v>
      </c>
      <c r="E711" s="490" t="s">
        <v>1949</v>
      </c>
      <c r="F711" s="233" t="s">
        <v>1261</v>
      </c>
      <c r="G711" s="494" t="s">
        <v>1262</v>
      </c>
      <c r="H711" s="495" t="s">
        <v>4520</v>
      </c>
      <c r="I711" s="496" t="s">
        <v>2300</v>
      </c>
      <c r="J711" s="478" t="s">
        <v>27</v>
      </c>
      <c r="K711" s="737" t="s">
        <v>7952</v>
      </c>
      <c r="L711" s="738"/>
      <c r="M711" s="252" t="s">
        <v>4253</v>
      </c>
      <c r="N711" s="498">
        <v>50</v>
      </c>
      <c r="O711" s="262"/>
      <c r="P711" s="251"/>
      <c r="Q711" s="500"/>
      <c r="AC711" s="769"/>
      <c r="AD711" s="769"/>
    </row>
    <row r="712" spans="1:30" x14ac:dyDescent="0.15">
      <c r="A712" s="212" t="s">
        <v>4919</v>
      </c>
      <c r="C712" s="493" t="s">
        <v>3412</v>
      </c>
      <c r="D712" s="490" t="s">
        <v>5252</v>
      </c>
      <c r="E712" s="490" t="s">
        <v>4255</v>
      </c>
      <c r="F712" s="233" t="s">
        <v>1263</v>
      </c>
      <c r="G712" s="477" t="s">
        <v>1740</v>
      </c>
      <c r="H712" s="495" t="s">
        <v>4254</v>
      </c>
      <c r="I712" s="454" t="s">
        <v>2437</v>
      </c>
      <c r="J712" s="478" t="s">
        <v>27</v>
      </c>
      <c r="K712" s="737" t="s">
        <v>513</v>
      </c>
      <c r="L712" s="738"/>
      <c r="M712" s="252">
        <v>38078</v>
      </c>
      <c r="N712" s="498">
        <v>50</v>
      </c>
      <c r="O712" s="263">
        <v>1</v>
      </c>
      <c r="P712" s="251"/>
      <c r="Q712" s="500"/>
      <c r="AC712" s="769"/>
      <c r="AD712" s="769"/>
    </row>
    <row r="713" spans="1:30" ht="28.5" x14ac:dyDescent="0.15">
      <c r="A713" s="212" t="s">
        <v>4919</v>
      </c>
      <c r="C713" s="493" t="s">
        <v>3412</v>
      </c>
      <c r="D713" s="490" t="s">
        <v>5285</v>
      </c>
      <c r="E713" s="490" t="s">
        <v>5272</v>
      </c>
      <c r="F713" s="233" t="s">
        <v>4359</v>
      </c>
      <c r="G713" s="494" t="s">
        <v>6502</v>
      </c>
      <c r="H713" s="495" t="s">
        <v>4521</v>
      </c>
      <c r="I713" s="496" t="s">
        <v>2438</v>
      </c>
      <c r="J713" s="478" t="s">
        <v>29</v>
      </c>
      <c r="K713" s="737" t="s">
        <v>7956</v>
      </c>
      <c r="L713" s="738"/>
      <c r="M713" s="252">
        <v>38439</v>
      </c>
      <c r="N713" s="498">
        <v>50</v>
      </c>
      <c r="O713" s="263">
        <v>2</v>
      </c>
      <c r="P713" s="251"/>
      <c r="Q713" s="500"/>
      <c r="AC713" s="769"/>
      <c r="AD713" s="769"/>
    </row>
    <row r="714" spans="1:30" x14ac:dyDescent="0.15">
      <c r="A714" s="212" t="s">
        <v>4919</v>
      </c>
      <c r="C714" s="493" t="s">
        <v>3412</v>
      </c>
      <c r="D714" s="490" t="s">
        <v>5851</v>
      </c>
      <c r="E714" s="490" t="s">
        <v>4314</v>
      </c>
      <c r="F714" s="233" t="s">
        <v>7043</v>
      </c>
      <c r="G714" s="494" t="s">
        <v>7360</v>
      </c>
      <c r="H714" s="495" t="s">
        <v>7044</v>
      </c>
      <c r="I714" s="496" t="s">
        <v>634</v>
      </c>
      <c r="J714" s="478" t="s">
        <v>27</v>
      </c>
      <c r="K714" s="737" t="s">
        <v>8058</v>
      </c>
      <c r="L714" s="738"/>
      <c r="M714" s="252">
        <v>38440</v>
      </c>
      <c r="N714" s="498">
        <v>50</v>
      </c>
      <c r="O714" s="262"/>
      <c r="P714" s="251"/>
      <c r="Q714" s="500"/>
      <c r="AC714" s="769"/>
      <c r="AD714" s="769"/>
    </row>
    <row r="715" spans="1:30" ht="28.5" x14ac:dyDescent="0.15">
      <c r="A715" s="212" t="s">
        <v>4919</v>
      </c>
      <c r="C715" s="493" t="s">
        <v>3412</v>
      </c>
      <c r="D715" s="490" t="s">
        <v>5285</v>
      </c>
      <c r="E715" s="490" t="s">
        <v>4315</v>
      </c>
      <c r="F715" s="233" t="s">
        <v>4360</v>
      </c>
      <c r="G715" s="494" t="s">
        <v>1264</v>
      </c>
      <c r="H715" s="495" t="s">
        <v>4522</v>
      </c>
      <c r="I715" s="496" t="s">
        <v>2404</v>
      </c>
      <c r="J715" s="478" t="s">
        <v>29</v>
      </c>
      <c r="K715" s="737" t="s">
        <v>8097</v>
      </c>
      <c r="L715" s="738"/>
      <c r="M715" s="252">
        <v>38394</v>
      </c>
      <c r="N715" s="498">
        <v>30</v>
      </c>
      <c r="O715" s="262"/>
      <c r="P715" s="251"/>
      <c r="Q715" s="500"/>
      <c r="AC715" s="769"/>
      <c r="AD715" s="769"/>
    </row>
    <row r="716" spans="1:30" x14ac:dyDescent="0.15">
      <c r="A716" s="212" t="s">
        <v>4919</v>
      </c>
      <c r="C716" s="493" t="s">
        <v>3412</v>
      </c>
      <c r="D716" s="490" t="s">
        <v>5300</v>
      </c>
      <c r="E716" s="490" t="s">
        <v>5293</v>
      </c>
      <c r="F716" s="233" t="s">
        <v>1749</v>
      </c>
      <c r="G716" s="494" t="s">
        <v>1266</v>
      </c>
      <c r="H716" s="495" t="s">
        <v>4523</v>
      </c>
      <c r="I716" s="496" t="s">
        <v>1265</v>
      </c>
      <c r="J716" s="478" t="s">
        <v>7</v>
      </c>
      <c r="K716" s="737" t="s">
        <v>614</v>
      </c>
      <c r="L716" s="738"/>
      <c r="M716" s="252">
        <v>24964</v>
      </c>
      <c r="N716" s="498">
        <v>70</v>
      </c>
      <c r="O716" s="262"/>
      <c r="P716" s="251"/>
      <c r="Q716" s="500"/>
      <c r="AC716" s="769"/>
      <c r="AD716" s="769"/>
    </row>
    <row r="717" spans="1:30" x14ac:dyDescent="0.15">
      <c r="A717" s="212" t="s">
        <v>49</v>
      </c>
      <c r="C717" s="493" t="s">
        <v>3413</v>
      </c>
      <c r="D717" s="490" t="s">
        <v>5239</v>
      </c>
      <c r="E717" s="490" t="s">
        <v>5228</v>
      </c>
      <c r="F717" s="458" t="s">
        <v>1267</v>
      </c>
      <c r="G717" s="477" t="s">
        <v>2024</v>
      </c>
      <c r="H717" s="476" t="s">
        <v>4524</v>
      </c>
      <c r="I717" s="454" t="s">
        <v>1866</v>
      </c>
      <c r="J717" s="491" t="s">
        <v>7</v>
      </c>
      <c r="K717" s="737" t="s">
        <v>8</v>
      </c>
      <c r="L717" s="738"/>
      <c r="M717" s="231">
        <v>25235</v>
      </c>
      <c r="N717" s="241">
        <v>60</v>
      </c>
      <c r="O717" s="264">
        <v>6</v>
      </c>
      <c r="P717" s="469"/>
      <c r="AC717" s="769"/>
      <c r="AD717" s="769"/>
    </row>
    <row r="718" spans="1:30" x14ac:dyDescent="0.15">
      <c r="A718" s="212" t="s">
        <v>49</v>
      </c>
      <c r="C718" s="493" t="s">
        <v>3413</v>
      </c>
      <c r="D718" s="490" t="s">
        <v>5239</v>
      </c>
      <c r="E718" s="490" t="s">
        <v>5228</v>
      </c>
      <c r="F718" s="458" t="s">
        <v>113</v>
      </c>
      <c r="G718" s="477" t="s">
        <v>1268</v>
      </c>
      <c r="H718" s="476" t="s">
        <v>4525</v>
      </c>
      <c r="I718" s="454" t="s">
        <v>1388</v>
      </c>
      <c r="J718" s="491" t="s">
        <v>7</v>
      </c>
      <c r="K718" s="737" t="s">
        <v>113</v>
      </c>
      <c r="L718" s="738"/>
      <c r="M718" s="231">
        <v>25812</v>
      </c>
      <c r="N718" s="241">
        <v>110</v>
      </c>
      <c r="O718" s="263">
        <v>10</v>
      </c>
      <c r="P718" s="469"/>
      <c r="AC718" s="769"/>
      <c r="AD718" s="769"/>
    </row>
    <row r="719" spans="1:30" x14ac:dyDescent="0.15">
      <c r="A719" s="212" t="s">
        <v>49</v>
      </c>
      <c r="C719" s="493" t="s">
        <v>3413</v>
      </c>
      <c r="D719" s="490" t="s">
        <v>5239</v>
      </c>
      <c r="E719" s="490" t="s">
        <v>5228</v>
      </c>
      <c r="F719" s="458" t="s">
        <v>1867</v>
      </c>
      <c r="G719" s="477" t="s">
        <v>1269</v>
      </c>
      <c r="H719" s="476" t="s">
        <v>4526</v>
      </c>
      <c r="I719" s="454" t="s">
        <v>116</v>
      </c>
      <c r="J719" s="491" t="s">
        <v>7</v>
      </c>
      <c r="K719" s="737" t="s">
        <v>1270</v>
      </c>
      <c r="L719" s="738"/>
      <c r="M719" s="231">
        <v>25812</v>
      </c>
      <c r="N719" s="241">
        <v>90</v>
      </c>
      <c r="O719" s="263">
        <v>10</v>
      </c>
      <c r="P719" s="469"/>
      <c r="AC719" s="769"/>
      <c r="AD719" s="769"/>
    </row>
    <row r="720" spans="1:30" x14ac:dyDescent="0.15">
      <c r="A720" s="212" t="s">
        <v>49</v>
      </c>
      <c r="C720" s="493" t="s">
        <v>3413</v>
      </c>
      <c r="D720" s="490" t="s">
        <v>5239</v>
      </c>
      <c r="E720" s="490" t="s">
        <v>5228</v>
      </c>
      <c r="F720" s="458" t="s">
        <v>1271</v>
      </c>
      <c r="G720" s="477" t="s">
        <v>1272</v>
      </c>
      <c r="H720" s="476" t="s">
        <v>4527</v>
      </c>
      <c r="I720" s="454" t="s">
        <v>197</v>
      </c>
      <c r="J720" s="491" t="s">
        <v>7</v>
      </c>
      <c r="K720" s="737" t="s">
        <v>121</v>
      </c>
      <c r="L720" s="738"/>
      <c r="M720" s="231">
        <v>27190</v>
      </c>
      <c r="N720" s="241">
        <v>110</v>
      </c>
      <c r="O720" s="263">
        <v>10</v>
      </c>
      <c r="P720" s="469"/>
      <c r="AC720" s="769"/>
      <c r="AD720" s="769"/>
    </row>
    <row r="721" spans="1:30" x14ac:dyDescent="0.15">
      <c r="A721" s="212" t="s">
        <v>49</v>
      </c>
      <c r="C721" s="493" t="s">
        <v>3413</v>
      </c>
      <c r="D721" s="490" t="s">
        <v>5239</v>
      </c>
      <c r="E721" s="490" t="s">
        <v>5228</v>
      </c>
      <c r="F721" s="458" t="s">
        <v>1273</v>
      </c>
      <c r="G721" s="477" t="s">
        <v>1274</v>
      </c>
      <c r="H721" s="476" t="s">
        <v>4528</v>
      </c>
      <c r="I721" s="454" t="s">
        <v>123</v>
      </c>
      <c r="J721" s="491" t="s">
        <v>7</v>
      </c>
      <c r="K721" s="737" t="s">
        <v>121</v>
      </c>
      <c r="L721" s="738"/>
      <c r="M721" s="231">
        <v>27855</v>
      </c>
      <c r="N721" s="241">
        <v>98</v>
      </c>
      <c r="O721" s="263">
        <v>10</v>
      </c>
      <c r="P721" s="469"/>
      <c r="AC721" s="769"/>
      <c r="AD721" s="769"/>
    </row>
    <row r="722" spans="1:30" x14ac:dyDescent="0.15">
      <c r="A722" s="212" t="s">
        <v>49</v>
      </c>
      <c r="C722" s="493" t="s">
        <v>3413</v>
      </c>
      <c r="D722" s="490" t="s">
        <v>5239</v>
      </c>
      <c r="E722" s="490" t="s">
        <v>5228</v>
      </c>
      <c r="F722" s="458" t="s">
        <v>1275</v>
      </c>
      <c r="G722" s="477" t="s">
        <v>1276</v>
      </c>
      <c r="H722" s="476" t="s">
        <v>4530</v>
      </c>
      <c r="I722" s="454" t="s">
        <v>28</v>
      </c>
      <c r="J722" s="491" t="s">
        <v>7</v>
      </c>
      <c r="K722" s="737" t="s">
        <v>145</v>
      </c>
      <c r="L722" s="738"/>
      <c r="M722" s="231">
        <v>33373</v>
      </c>
      <c r="N722" s="241">
        <v>50</v>
      </c>
      <c r="O722" s="263">
        <v>4</v>
      </c>
      <c r="P722" s="469"/>
      <c r="AC722" s="769"/>
      <c r="AD722" s="769"/>
    </row>
    <row r="723" spans="1:30" x14ac:dyDescent="0.15">
      <c r="A723" s="212" t="s">
        <v>49</v>
      </c>
      <c r="C723" s="493" t="s">
        <v>3413</v>
      </c>
      <c r="D723" s="490" t="s">
        <v>5239</v>
      </c>
      <c r="E723" s="490" t="s">
        <v>5228</v>
      </c>
      <c r="F723" s="458" t="s">
        <v>1277</v>
      </c>
      <c r="G723" s="477" t="s">
        <v>1278</v>
      </c>
      <c r="H723" s="476" t="s">
        <v>4529</v>
      </c>
      <c r="I723" s="454" t="s">
        <v>44</v>
      </c>
      <c r="J723" s="491" t="s">
        <v>7</v>
      </c>
      <c r="K723" s="737" t="s">
        <v>210</v>
      </c>
      <c r="L723" s="738"/>
      <c r="M723" s="231">
        <v>35152</v>
      </c>
      <c r="N723" s="241">
        <v>50</v>
      </c>
      <c r="O723" s="263">
        <v>10</v>
      </c>
      <c r="P723" s="469"/>
      <c r="AC723" s="769"/>
      <c r="AD723" s="769"/>
    </row>
    <row r="724" spans="1:30" x14ac:dyDescent="0.15">
      <c r="A724" s="212" t="s">
        <v>49</v>
      </c>
      <c r="C724" s="493" t="s">
        <v>5688</v>
      </c>
      <c r="D724" s="490" t="s">
        <v>5239</v>
      </c>
      <c r="E724" s="490" t="s">
        <v>5228</v>
      </c>
      <c r="F724" s="458" t="s">
        <v>1279</v>
      </c>
      <c r="G724" s="477" t="s">
        <v>1280</v>
      </c>
      <c r="H724" s="476" t="s">
        <v>4531</v>
      </c>
      <c r="I724" s="454" t="s">
        <v>202</v>
      </c>
      <c r="J724" s="491" t="s">
        <v>7</v>
      </c>
      <c r="K724" s="737" t="s">
        <v>201</v>
      </c>
      <c r="L724" s="738"/>
      <c r="M724" s="231">
        <v>36617</v>
      </c>
      <c r="N724" s="241">
        <v>50</v>
      </c>
      <c r="O724" s="263">
        <v>10</v>
      </c>
      <c r="P724" s="469"/>
      <c r="AC724" s="769"/>
      <c r="AD724" s="769"/>
    </row>
    <row r="725" spans="1:30" x14ac:dyDescent="0.15">
      <c r="A725" s="212" t="s">
        <v>49</v>
      </c>
      <c r="C725" s="493" t="s">
        <v>3413</v>
      </c>
      <c r="D725" s="490" t="s">
        <v>5239</v>
      </c>
      <c r="E725" s="490" t="s">
        <v>5228</v>
      </c>
      <c r="F725" s="458" t="s">
        <v>1281</v>
      </c>
      <c r="G725" s="477" t="s">
        <v>1282</v>
      </c>
      <c r="H725" s="476" t="s">
        <v>4532</v>
      </c>
      <c r="I725" s="454" t="s">
        <v>28</v>
      </c>
      <c r="J725" s="491" t="s">
        <v>7</v>
      </c>
      <c r="K725" s="737" t="s">
        <v>1283</v>
      </c>
      <c r="L725" s="738"/>
      <c r="M725" s="231">
        <v>37712</v>
      </c>
      <c r="N725" s="241">
        <v>50</v>
      </c>
      <c r="O725" s="263">
        <v>10</v>
      </c>
      <c r="P725" s="469"/>
      <c r="AC725" s="769"/>
      <c r="AD725" s="769"/>
    </row>
    <row r="726" spans="1:30" x14ac:dyDescent="0.15">
      <c r="A726" s="212" t="s">
        <v>49</v>
      </c>
      <c r="C726" s="493" t="s">
        <v>3413</v>
      </c>
      <c r="D726" s="490" t="s">
        <v>5239</v>
      </c>
      <c r="E726" s="490" t="s">
        <v>5228</v>
      </c>
      <c r="F726" s="458" t="s">
        <v>1868</v>
      </c>
      <c r="G726" s="477" t="s">
        <v>1284</v>
      </c>
      <c r="H726" s="476" t="s">
        <v>4533</v>
      </c>
      <c r="I726" s="454" t="s">
        <v>1869</v>
      </c>
      <c r="J726" s="491" t="s">
        <v>7</v>
      </c>
      <c r="K726" s="737" t="s">
        <v>1270</v>
      </c>
      <c r="L726" s="738"/>
      <c r="M726" s="231">
        <v>38439</v>
      </c>
      <c r="N726" s="241">
        <v>50</v>
      </c>
      <c r="O726" s="263">
        <v>10</v>
      </c>
      <c r="P726" s="469"/>
      <c r="AC726" s="769"/>
      <c r="AD726" s="769"/>
    </row>
    <row r="727" spans="1:30" x14ac:dyDescent="0.15">
      <c r="A727" s="212" t="s">
        <v>49</v>
      </c>
      <c r="C727" s="493" t="s">
        <v>3413</v>
      </c>
      <c r="D727" s="490" t="s">
        <v>5239</v>
      </c>
      <c r="E727" s="490" t="s">
        <v>5228</v>
      </c>
      <c r="F727" s="458" t="s">
        <v>1285</v>
      </c>
      <c r="G727" s="477" t="s">
        <v>1286</v>
      </c>
      <c r="H727" s="476" t="s">
        <v>4534</v>
      </c>
      <c r="I727" s="454" t="s">
        <v>230</v>
      </c>
      <c r="J727" s="491" t="s">
        <v>7</v>
      </c>
      <c r="K727" s="737" t="s">
        <v>235</v>
      </c>
      <c r="L727" s="738"/>
      <c r="M727" s="231">
        <v>31868</v>
      </c>
      <c r="N727" s="241">
        <v>50</v>
      </c>
      <c r="O727" s="263">
        <v>12</v>
      </c>
      <c r="P727" s="469"/>
      <c r="AC727" s="769"/>
      <c r="AD727" s="769"/>
    </row>
    <row r="728" spans="1:30" x14ac:dyDescent="0.15">
      <c r="A728" s="212" t="s">
        <v>49</v>
      </c>
      <c r="C728" s="493" t="s">
        <v>3413</v>
      </c>
      <c r="D728" s="490" t="s">
        <v>5239</v>
      </c>
      <c r="E728" s="490" t="s">
        <v>5228</v>
      </c>
      <c r="F728" s="458" t="s">
        <v>1287</v>
      </c>
      <c r="G728" s="477" t="s">
        <v>1288</v>
      </c>
      <c r="H728" s="476" t="s">
        <v>4536</v>
      </c>
      <c r="I728" s="454" t="s">
        <v>2439</v>
      </c>
      <c r="J728" s="491" t="s">
        <v>7</v>
      </c>
      <c r="K728" s="737" t="s">
        <v>131</v>
      </c>
      <c r="L728" s="738"/>
      <c r="M728" s="231">
        <v>40087</v>
      </c>
      <c r="N728" s="241">
        <v>50</v>
      </c>
      <c r="O728" s="316"/>
      <c r="P728" s="469" t="s">
        <v>7790</v>
      </c>
      <c r="AC728" s="769"/>
      <c r="AD728" s="769"/>
    </row>
    <row r="729" spans="1:30" x14ac:dyDescent="0.15">
      <c r="A729" s="212" t="s">
        <v>49</v>
      </c>
      <c r="C729" s="493" t="s">
        <v>3413</v>
      </c>
      <c r="D729" s="490" t="s">
        <v>5239</v>
      </c>
      <c r="E729" s="490" t="s">
        <v>5228</v>
      </c>
      <c r="F729" s="458" t="s">
        <v>1938</v>
      </c>
      <c r="G729" s="477" t="s">
        <v>1940</v>
      </c>
      <c r="H729" s="476" t="s">
        <v>4535</v>
      </c>
      <c r="I729" s="454" t="s">
        <v>1939</v>
      </c>
      <c r="J729" s="491" t="s">
        <v>7</v>
      </c>
      <c r="K729" s="737" t="s">
        <v>113</v>
      </c>
      <c r="L729" s="738"/>
      <c r="M729" s="231">
        <v>41100</v>
      </c>
      <c r="N729" s="241">
        <v>29</v>
      </c>
      <c r="O729" s="263">
        <v>10</v>
      </c>
      <c r="P729" s="469"/>
      <c r="AC729" s="769"/>
      <c r="AD729" s="769"/>
    </row>
    <row r="730" spans="1:30" x14ac:dyDescent="0.15">
      <c r="A730" s="212" t="s">
        <v>49</v>
      </c>
      <c r="C730" s="493" t="s">
        <v>3413</v>
      </c>
      <c r="D730" s="490" t="s">
        <v>5239</v>
      </c>
      <c r="E730" s="490" t="s">
        <v>5228</v>
      </c>
      <c r="F730" s="458" t="s">
        <v>1941</v>
      </c>
      <c r="G730" s="477" t="s">
        <v>1943</v>
      </c>
      <c r="H730" s="476" t="s">
        <v>4537</v>
      </c>
      <c r="I730" s="454" t="s">
        <v>1942</v>
      </c>
      <c r="J730" s="491" t="s">
        <v>7</v>
      </c>
      <c r="K730" s="737" t="s">
        <v>134</v>
      </c>
      <c r="L730" s="738"/>
      <c r="M730" s="231">
        <v>41122</v>
      </c>
      <c r="N730" s="241">
        <v>29</v>
      </c>
      <c r="O730" s="263">
        <v>10</v>
      </c>
      <c r="P730" s="469"/>
      <c r="AC730" s="769"/>
      <c r="AD730" s="769"/>
    </row>
    <row r="731" spans="1:30" x14ac:dyDescent="0.15">
      <c r="A731" s="212" t="s">
        <v>49</v>
      </c>
      <c r="C731" s="493" t="s">
        <v>3413</v>
      </c>
      <c r="D731" s="490" t="s">
        <v>5239</v>
      </c>
      <c r="E731" s="490" t="s">
        <v>5228</v>
      </c>
      <c r="F731" s="458" t="s">
        <v>1944</v>
      </c>
      <c r="G731" s="477" t="s">
        <v>1946</v>
      </c>
      <c r="H731" s="476" t="s">
        <v>4538</v>
      </c>
      <c r="I731" s="454" t="s">
        <v>1945</v>
      </c>
      <c r="J731" s="491" t="s">
        <v>7</v>
      </c>
      <c r="K731" s="737" t="s">
        <v>235</v>
      </c>
      <c r="L731" s="738"/>
      <c r="M731" s="231">
        <v>41030</v>
      </c>
      <c r="N731" s="241">
        <v>50</v>
      </c>
      <c r="O731" s="263">
        <v>10</v>
      </c>
      <c r="P731" s="469"/>
      <c r="AC731" s="769"/>
      <c r="AD731" s="769"/>
    </row>
    <row r="732" spans="1:30" ht="28.5" x14ac:dyDescent="0.15">
      <c r="A732" s="212" t="s">
        <v>49</v>
      </c>
      <c r="C732" s="493" t="s">
        <v>3413</v>
      </c>
      <c r="D732" s="490" t="s">
        <v>5239</v>
      </c>
      <c r="E732" s="490" t="s">
        <v>5228</v>
      </c>
      <c r="F732" s="233" t="s">
        <v>6553</v>
      </c>
      <c r="G732" s="494" t="s">
        <v>2270</v>
      </c>
      <c r="H732" s="495" t="s">
        <v>4540</v>
      </c>
      <c r="I732" s="496" t="s">
        <v>2440</v>
      </c>
      <c r="J732" s="265" t="s">
        <v>921</v>
      </c>
      <c r="K732" s="737" t="s">
        <v>8035</v>
      </c>
      <c r="L732" s="738"/>
      <c r="M732" s="249">
        <v>41974</v>
      </c>
      <c r="N732" s="498">
        <v>29</v>
      </c>
      <c r="O732" s="263">
        <v>10</v>
      </c>
      <c r="P732" s="251"/>
      <c r="Q732" s="500"/>
      <c r="AC732" s="769"/>
      <c r="AD732" s="769"/>
    </row>
    <row r="733" spans="1:30" x14ac:dyDescent="0.15">
      <c r="A733" s="212" t="s">
        <v>49</v>
      </c>
      <c r="C733" s="493" t="s">
        <v>5688</v>
      </c>
      <c r="D733" s="490" t="s">
        <v>5239</v>
      </c>
      <c r="E733" s="490" t="s">
        <v>5228</v>
      </c>
      <c r="F733" s="458" t="s">
        <v>5685</v>
      </c>
      <c r="G733" s="477" t="s">
        <v>5686</v>
      </c>
      <c r="H733" s="476" t="s">
        <v>5687</v>
      </c>
      <c r="I733" s="454" t="s">
        <v>71</v>
      </c>
      <c r="J733" s="491" t="s">
        <v>7</v>
      </c>
      <c r="K733" s="737" t="s">
        <v>145</v>
      </c>
      <c r="L733" s="738"/>
      <c r="M733" s="231">
        <v>42278</v>
      </c>
      <c r="N733" s="241">
        <v>29</v>
      </c>
      <c r="O733" s="263">
        <v>10</v>
      </c>
      <c r="P733" s="469"/>
      <c r="Q733" s="500"/>
      <c r="AC733" s="769"/>
      <c r="AD733" s="769"/>
    </row>
    <row r="734" spans="1:30" x14ac:dyDescent="0.15">
      <c r="A734" s="212" t="s">
        <v>49</v>
      </c>
      <c r="C734" s="493" t="s">
        <v>6266</v>
      </c>
      <c r="D734" s="490" t="s">
        <v>5239</v>
      </c>
      <c r="E734" s="490" t="s">
        <v>5228</v>
      </c>
      <c r="F734" s="458" t="s">
        <v>6353</v>
      </c>
      <c r="G734" s="477" t="s">
        <v>6354</v>
      </c>
      <c r="H734" s="476" t="s">
        <v>6355</v>
      </c>
      <c r="I734" s="454" t="s">
        <v>209</v>
      </c>
      <c r="J734" s="491" t="s">
        <v>7</v>
      </c>
      <c r="K734" s="737" t="s">
        <v>6356</v>
      </c>
      <c r="L734" s="738"/>
      <c r="M734" s="231">
        <v>43101</v>
      </c>
      <c r="N734" s="241">
        <v>29</v>
      </c>
      <c r="O734" s="263"/>
      <c r="P734" s="469"/>
      <c r="Q734" s="500"/>
      <c r="AC734" s="769"/>
      <c r="AD734" s="769"/>
    </row>
    <row r="735" spans="1:30" x14ac:dyDescent="0.15">
      <c r="A735" s="212" t="s">
        <v>4919</v>
      </c>
      <c r="C735" s="493" t="s">
        <v>3413</v>
      </c>
      <c r="D735" s="490" t="s">
        <v>5252</v>
      </c>
      <c r="E735" s="490" t="s">
        <v>1948</v>
      </c>
      <c r="F735" s="233" t="s">
        <v>1289</v>
      </c>
      <c r="G735" s="494" t="s">
        <v>1413</v>
      </c>
      <c r="H735" s="495" t="s">
        <v>4539</v>
      </c>
      <c r="I735" s="496" t="s">
        <v>12</v>
      </c>
      <c r="J735" s="478" t="s">
        <v>7</v>
      </c>
      <c r="K735" s="737" t="s">
        <v>6664</v>
      </c>
      <c r="L735" s="738"/>
      <c r="M735" s="252">
        <v>24951</v>
      </c>
      <c r="N735" s="498">
        <v>80</v>
      </c>
      <c r="O735" s="263">
        <v>10</v>
      </c>
      <c r="P735" s="251"/>
      <c r="Q735" s="500"/>
      <c r="AC735" s="769"/>
      <c r="AD735" s="769"/>
    </row>
    <row r="736" spans="1:30" x14ac:dyDescent="0.15">
      <c r="A736" s="212" t="s">
        <v>4919</v>
      </c>
      <c r="C736" s="493" t="s">
        <v>3413</v>
      </c>
      <c r="D736" s="490" t="s">
        <v>5252</v>
      </c>
      <c r="E736" s="490" t="s">
        <v>1948</v>
      </c>
      <c r="F736" s="233" t="s">
        <v>1870</v>
      </c>
      <c r="G736" s="494" t="s">
        <v>1871</v>
      </c>
      <c r="H736" s="495" t="s">
        <v>4541</v>
      </c>
      <c r="I736" s="496" t="s">
        <v>41</v>
      </c>
      <c r="J736" s="478" t="s">
        <v>7</v>
      </c>
      <c r="K736" s="737" t="s">
        <v>8</v>
      </c>
      <c r="L736" s="738"/>
      <c r="M736" s="252">
        <v>26696</v>
      </c>
      <c r="N736" s="498">
        <v>80</v>
      </c>
      <c r="O736" s="263">
        <v>2</v>
      </c>
      <c r="P736" s="251"/>
      <c r="Q736" s="500"/>
      <c r="AC736" s="769"/>
      <c r="AD736" s="769"/>
    </row>
    <row r="737" spans="1:30" x14ac:dyDescent="0.15">
      <c r="A737" s="212" t="s">
        <v>4919</v>
      </c>
      <c r="C737" s="493" t="s">
        <v>3413</v>
      </c>
      <c r="D737" s="490" t="s">
        <v>5252</v>
      </c>
      <c r="E737" s="490" t="s">
        <v>1948</v>
      </c>
      <c r="F737" s="233" t="s">
        <v>1290</v>
      </c>
      <c r="G737" s="494" t="s">
        <v>1291</v>
      </c>
      <c r="H737" s="495" t="s">
        <v>4542</v>
      </c>
      <c r="I737" s="496" t="s">
        <v>241</v>
      </c>
      <c r="J737" s="478" t="s">
        <v>7</v>
      </c>
      <c r="K737" s="737" t="s">
        <v>239</v>
      </c>
      <c r="L737" s="738"/>
      <c r="M737" s="252">
        <v>27851</v>
      </c>
      <c r="N737" s="498">
        <v>90</v>
      </c>
      <c r="O737" s="263">
        <v>15</v>
      </c>
      <c r="P737" s="251"/>
      <c r="Q737" s="500"/>
      <c r="AC737" s="769"/>
      <c r="AD737" s="769"/>
    </row>
    <row r="738" spans="1:30" ht="28.5" x14ac:dyDescent="0.15">
      <c r="A738" s="212" t="s">
        <v>4919</v>
      </c>
      <c r="C738" s="493" t="s">
        <v>3413</v>
      </c>
      <c r="D738" s="490" t="s">
        <v>5252</v>
      </c>
      <c r="E738" s="490" t="s">
        <v>1948</v>
      </c>
      <c r="F738" s="233" t="s">
        <v>4361</v>
      </c>
      <c r="G738" s="494" t="s">
        <v>1873</v>
      </c>
      <c r="H738" s="495" t="s">
        <v>4543</v>
      </c>
      <c r="I738" s="496" t="s">
        <v>1872</v>
      </c>
      <c r="J738" s="478" t="s">
        <v>7</v>
      </c>
      <c r="K738" s="737" t="s">
        <v>8098</v>
      </c>
      <c r="L738" s="738"/>
      <c r="M738" s="252">
        <v>29311</v>
      </c>
      <c r="N738" s="498">
        <v>75</v>
      </c>
      <c r="O738" s="263">
        <v>20</v>
      </c>
      <c r="P738" s="251"/>
      <c r="Q738" s="500"/>
      <c r="AC738" s="769"/>
      <c r="AD738" s="769"/>
    </row>
    <row r="739" spans="1:30" x14ac:dyDescent="0.15">
      <c r="A739" s="212" t="s">
        <v>4919</v>
      </c>
      <c r="C739" s="493" t="s">
        <v>3413</v>
      </c>
      <c r="D739" s="490" t="s">
        <v>5252</v>
      </c>
      <c r="E739" s="490" t="s">
        <v>1948</v>
      </c>
      <c r="F739" s="233" t="s">
        <v>1292</v>
      </c>
      <c r="G739" s="494" t="s">
        <v>1875</v>
      </c>
      <c r="H739" s="495" t="s">
        <v>4544</v>
      </c>
      <c r="I739" s="496" t="s">
        <v>1874</v>
      </c>
      <c r="J739" s="478" t="s">
        <v>7</v>
      </c>
      <c r="K739" s="737" t="s">
        <v>1839</v>
      </c>
      <c r="L739" s="738"/>
      <c r="M739" s="252">
        <v>30042</v>
      </c>
      <c r="N739" s="498">
        <v>75</v>
      </c>
      <c r="O739" s="263">
        <v>25</v>
      </c>
      <c r="P739" s="251"/>
      <c r="Q739" s="500"/>
      <c r="AC739" s="769"/>
      <c r="AD739" s="769"/>
    </row>
    <row r="740" spans="1:30" x14ac:dyDescent="0.15">
      <c r="A740" s="212" t="s">
        <v>4919</v>
      </c>
      <c r="C740" s="493" t="s">
        <v>3413</v>
      </c>
      <c r="D740" s="490" t="s">
        <v>5252</v>
      </c>
      <c r="E740" s="490" t="s">
        <v>1948</v>
      </c>
      <c r="F740" s="233" t="s">
        <v>1293</v>
      </c>
      <c r="G740" s="494" t="s">
        <v>1294</v>
      </c>
      <c r="H740" s="495" t="s">
        <v>4545</v>
      </c>
      <c r="I740" s="496" t="s">
        <v>315</v>
      </c>
      <c r="J740" s="478" t="s">
        <v>7</v>
      </c>
      <c r="K740" s="737" t="s">
        <v>316</v>
      </c>
      <c r="L740" s="738"/>
      <c r="M740" s="252">
        <v>31138</v>
      </c>
      <c r="N740" s="498">
        <v>50</v>
      </c>
      <c r="O740" s="263">
        <v>30</v>
      </c>
      <c r="P740" s="251"/>
      <c r="Q740" s="500"/>
      <c r="AC740" s="769"/>
      <c r="AD740" s="769"/>
    </row>
    <row r="741" spans="1:30" x14ac:dyDescent="0.15">
      <c r="A741" s="212" t="s">
        <v>4919</v>
      </c>
      <c r="C741" s="493" t="s">
        <v>3413</v>
      </c>
      <c r="D741" s="490" t="s">
        <v>5252</v>
      </c>
      <c r="E741" s="490" t="s">
        <v>1948</v>
      </c>
      <c r="F741" s="233" t="s">
        <v>1295</v>
      </c>
      <c r="G741" s="494" t="s">
        <v>1296</v>
      </c>
      <c r="H741" s="495" t="s">
        <v>4547</v>
      </c>
      <c r="I741" s="496" t="s">
        <v>290</v>
      </c>
      <c r="J741" s="478" t="s">
        <v>7</v>
      </c>
      <c r="K741" s="737" t="s">
        <v>244</v>
      </c>
      <c r="L741" s="738"/>
      <c r="M741" s="252">
        <v>31594</v>
      </c>
      <c r="N741" s="498">
        <v>80</v>
      </c>
      <c r="O741" s="263">
        <v>19</v>
      </c>
      <c r="P741" s="251"/>
      <c r="Q741" s="500"/>
      <c r="AC741" s="769"/>
      <c r="AD741" s="769"/>
    </row>
    <row r="742" spans="1:30" x14ac:dyDescent="0.15">
      <c r="A742" s="212" t="s">
        <v>4919</v>
      </c>
      <c r="C742" s="493" t="s">
        <v>3413</v>
      </c>
      <c r="D742" s="490" t="s">
        <v>5252</v>
      </c>
      <c r="E742" s="490" t="s">
        <v>1948</v>
      </c>
      <c r="F742" s="233" t="s">
        <v>1297</v>
      </c>
      <c r="G742" s="494" t="s">
        <v>1876</v>
      </c>
      <c r="H742" s="495" t="s">
        <v>4546</v>
      </c>
      <c r="I742" s="496" t="s">
        <v>266</v>
      </c>
      <c r="J742" s="478" t="s">
        <v>7</v>
      </c>
      <c r="K742" s="737" t="s">
        <v>4271</v>
      </c>
      <c r="L742" s="738"/>
      <c r="M742" s="252">
        <v>32234</v>
      </c>
      <c r="N742" s="498">
        <v>50</v>
      </c>
      <c r="O742" s="263">
        <v>50</v>
      </c>
      <c r="P742" s="251"/>
      <c r="Q742" s="500"/>
      <c r="AC742" s="769"/>
      <c r="AD742" s="769"/>
    </row>
    <row r="743" spans="1:30" x14ac:dyDescent="0.15">
      <c r="A743" s="212" t="s">
        <v>4919</v>
      </c>
      <c r="C743" s="493" t="s">
        <v>3413</v>
      </c>
      <c r="D743" s="490" t="s">
        <v>5252</v>
      </c>
      <c r="E743" s="490" t="s">
        <v>1948</v>
      </c>
      <c r="F743" s="233" t="s">
        <v>4362</v>
      </c>
      <c r="G743" s="494" t="s">
        <v>1298</v>
      </c>
      <c r="H743" s="495" t="s">
        <v>4548</v>
      </c>
      <c r="I743" s="496" t="s">
        <v>1877</v>
      </c>
      <c r="J743" s="478" t="s">
        <v>7</v>
      </c>
      <c r="K743" s="737" t="s">
        <v>8098</v>
      </c>
      <c r="L743" s="738"/>
      <c r="M743" s="252">
        <v>36543</v>
      </c>
      <c r="N743" s="498">
        <v>50</v>
      </c>
      <c r="O743" s="263">
        <v>10</v>
      </c>
      <c r="P743" s="251"/>
      <c r="Q743" s="500"/>
      <c r="AC743" s="769"/>
      <c r="AD743" s="769"/>
    </row>
    <row r="744" spans="1:30" x14ac:dyDescent="0.15">
      <c r="A744" s="212" t="s">
        <v>4919</v>
      </c>
      <c r="C744" s="493" t="s">
        <v>3413</v>
      </c>
      <c r="D744" s="490" t="s">
        <v>5252</v>
      </c>
      <c r="E744" s="490" t="s">
        <v>1948</v>
      </c>
      <c r="F744" s="233" t="s">
        <v>1299</v>
      </c>
      <c r="G744" s="494" t="s">
        <v>7361</v>
      </c>
      <c r="H744" s="495" t="s">
        <v>4549</v>
      </c>
      <c r="I744" s="496" t="s">
        <v>2290</v>
      </c>
      <c r="J744" s="478" t="s">
        <v>7</v>
      </c>
      <c r="K744" s="737" t="s">
        <v>242</v>
      </c>
      <c r="L744" s="738"/>
      <c r="M744" s="252">
        <v>28946</v>
      </c>
      <c r="N744" s="498">
        <v>75</v>
      </c>
      <c r="O744" s="263">
        <v>32</v>
      </c>
      <c r="P744" s="251"/>
      <c r="Q744" s="500"/>
      <c r="AC744" s="769"/>
      <c r="AD744" s="769"/>
    </row>
    <row r="745" spans="1:30" x14ac:dyDescent="0.15">
      <c r="A745" s="212" t="s">
        <v>4919</v>
      </c>
      <c r="C745" s="493" t="s">
        <v>3413</v>
      </c>
      <c r="D745" s="490" t="s">
        <v>5252</v>
      </c>
      <c r="E745" s="490" t="s">
        <v>1948</v>
      </c>
      <c r="F745" s="233" t="s">
        <v>1300</v>
      </c>
      <c r="G745" s="494" t="s">
        <v>1301</v>
      </c>
      <c r="H745" s="495" t="s">
        <v>4550</v>
      </c>
      <c r="I745" s="496" t="s">
        <v>352</v>
      </c>
      <c r="J745" s="478" t="s">
        <v>7</v>
      </c>
      <c r="K745" s="737" t="s">
        <v>351</v>
      </c>
      <c r="L745" s="738"/>
      <c r="M745" s="252">
        <v>35152</v>
      </c>
      <c r="N745" s="498">
        <v>30</v>
      </c>
      <c r="O745" s="263">
        <v>5</v>
      </c>
      <c r="P745" s="251"/>
      <c r="Q745" s="500"/>
      <c r="AC745" s="769"/>
      <c r="AD745" s="769"/>
    </row>
    <row r="746" spans="1:30" x14ac:dyDescent="0.15">
      <c r="A746" s="212" t="s">
        <v>1949</v>
      </c>
      <c r="C746" s="493" t="s">
        <v>6266</v>
      </c>
      <c r="D746" s="490" t="s">
        <v>5271</v>
      </c>
      <c r="E746" s="490" t="s">
        <v>1949</v>
      </c>
      <c r="F746" s="233" t="s">
        <v>1302</v>
      </c>
      <c r="G746" s="477" t="s">
        <v>1303</v>
      </c>
      <c r="H746" s="476" t="s">
        <v>7187</v>
      </c>
      <c r="I746" s="454" t="s">
        <v>401</v>
      </c>
      <c r="J746" s="478" t="s">
        <v>7</v>
      </c>
      <c r="K746" s="737" t="s">
        <v>436</v>
      </c>
      <c r="L746" s="738"/>
      <c r="M746" s="231">
        <v>41024</v>
      </c>
      <c r="N746" s="498">
        <v>69</v>
      </c>
      <c r="O746" s="263">
        <v>10</v>
      </c>
      <c r="P746" s="469"/>
      <c r="Q746" s="500"/>
      <c r="AC746" s="769"/>
      <c r="AD746" s="769"/>
    </row>
    <row r="747" spans="1:30" x14ac:dyDescent="0.15">
      <c r="A747" s="212" t="s">
        <v>1949</v>
      </c>
      <c r="C747" s="493" t="s">
        <v>3413</v>
      </c>
      <c r="D747" s="490" t="s">
        <v>5271</v>
      </c>
      <c r="E747" s="490" t="s">
        <v>1949</v>
      </c>
      <c r="F747" s="233" t="s">
        <v>1878</v>
      </c>
      <c r="G747" s="477" t="s">
        <v>1741</v>
      </c>
      <c r="H747" s="476" t="s">
        <v>4551</v>
      </c>
      <c r="I747" s="454" t="s">
        <v>372</v>
      </c>
      <c r="J747" s="478" t="s">
        <v>7</v>
      </c>
      <c r="K747" s="737" t="s">
        <v>895</v>
      </c>
      <c r="L747" s="738"/>
      <c r="M747" s="231">
        <v>40998</v>
      </c>
      <c r="N747" s="498">
        <v>70</v>
      </c>
      <c r="O747" s="263">
        <v>10</v>
      </c>
      <c r="P747" s="469"/>
      <c r="Q747" s="500"/>
      <c r="AC747" s="769"/>
      <c r="AD747" s="769"/>
    </row>
    <row r="748" spans="1:30" x14ac:dyDescent="0.15">
      <c r="A748" s="212" t="s">
        <v>1949</v>
      </c>
      <c r="C748" s="493" t="s">
        <v>3413</v>
      </c>
      <c r="D748" s="490" t="s">
        <v>5271</v>
      </c>
      <c r="E748" s="490" t="s">
        <v>1949</v>
      </c>
      <c r="F748" s="233" t="s">
        <v>1879</v>
      </c>
      <c r="G748" s="494" t="s">
        <v>1304</v>
      </c>
      <c r="H748" s="495" t="s">
        <v>4552</v>
      </c>
      <c r="I748" s="496" t="s">
        <v>105</v>
      </c>
      <c r="J748" s="478" t="s">
        <v>7</v>
      </c>
      <c r="K748" s="737" t="s">
        <v>358</v>
      </c>
      <c r="L748" s="738"/>
      <c r="M748" s="252">
        <v>28215</v>
      </c>
      <c r="N748" s="498">
        <v>90</v>
      </c>
      <c r="O748" s="263">
        <v>22</v>
      </c>
      <c r="P748" s="251"/>
      <c r="Q748" s="500"/>
      <c r="AC748" s="769"/>
      <c r="AD748" s="769"/>
    </row>
    <row r="749" spans="1:30" x14ac:dyDescent="0.15">
      <c r="A749" s="212" t="s">
        <v>1949</v>
      </c>
      <c r="C749" s="493" t="s">
        <v>3413</v>
      </c>
      <c r="D749" s="490" t="s">
        <v>5271</v>
      </c>
      <c r="E749" s="490" t="s">
        <v>1949</v>
      </c>
      <c r="F749" s="233" t="s">
        <v>1305</v>
      </c>
      <c r="G749" s="494" t="s">
        <v>1306</v>
      </c>
      <c r="H749" s="495" t="s">
        <v>4553</v>
      </c>
      <c r="I749" s="496" t="s">
        <v>52</v>
      </c>
      <c r="J749" s="478" t="s">
        <v>7</v>
      </c>
      <c r="K749" s="737" t="s">
        <v>367</v>
      </c>
      <c r="L749" s="738"/>
      <c r="M749" s="252">
        <v>28946</v>
      </c>
      <c r="N749" s="498">
        <v>70</v>
      </c>
      <c r="O749" s="263">
        <v>24</v>
      </c>
      <c r="P749" s="251"/>
      <c r="Q749" s="500"/>
      <c r="AC749" s="769"/>
      <c r="AD749" s="769"/>
    </row>
    <row r="750" spans="1:30" x14ac:dyDescent="0.15">
      <c r="A750" s="212" t="s">
        <v>1949</v>
      </c>
      <c r="C750" s="493" t="s">
        <v>3413</v>
      </c>
      <c r="D750" s="490" t="s">
        <v>5271</v>
      </c>
      <c r="E750" s="490" t="s">
        <v>1949</v>
      </c>
      <c r="F750" s="233" t="s">
        <v>1307</v>
      </c>
      <c r="G750" s="494" t="s">
        <v>1308</v>
      </c>
      <c r="H750" s="495" t="s">
        <v>4554</v>
      </c>
      <c r="I750" s="496" t="s">
        <v>362</v>
      </c>
      <c r="J750" s="478" t="s">
        <v>7</v>
      </c>
      <c r="K750" s="737" t="s">
        <v>360</v>
      </c>
      <c r="L750" s="738"/>
      <c r="M750" s="252">
        <v>29311</v>
      </c>
      <c r="N750" s="498">
        <v>50</v>
      </c>
      <c r="O750" s="263">
        <v>4</v>
      </c>
      <c r="P750" s="251"/>
      <c r="Q750" s="500"/>
      <c r="AC750" s="769"/>
      <c r="AD750" s="769"/>
    </row>
    <row r="751" spans="1:30" x14ac:dyDescent="0.15">
      <c r="A751" s="212" t="s">
        <v>1949</v>
      </c>
      <c r="C751" s="493" t="s">
        <v>3413</v>
      </c>
      <c r="D751" s="490" t="s">
        <v>5271</v>
      </c>
      <c r="E751" s="490" t="s">
        <v>1949</v>
      </c>
      <c r="F751" s="458" t="s">
        <v>1886</v>
      </c>
      <c r="G751" s="477" t="s">
        <v>6399</v>
      </c>
      <c r="H751" s="476" t="s">
        <v>4555</v>
      </c>
      <c r="I751" s="454" t="s">
        <v>6562</v>
      </c>
      <c r="J751" s="491" t="s">
        <v>7</v>
      </c>
      <c r="K751" s="737" t="s">
        <v>360</v>
      </c>
      <c r="L751" s="738"/>
      <c r="M751" s="231">
        <v>40994</v>
      </c>
      <c r="N751" s="498">
        <v>29</v>
      </c>
      <c r="O751" s="263">
        <v>10</v>
      </c>
      <c r="P751" s="469"/>
      <c r="Q751" s="500"/>
      <c r="AC751" s="769"/>
      <c r="AD751" s="769"/>
    </row>
    <row r="752" spans="1:30" x14ac:dyDescent="0.15">
      <c r="A752" s="212" t="s">
        <v>1949</v>
      </c>
      <c r="C752" s="493" t="s">
        <v>6266</v>
      </c>
      <c r="D752" s="490" t="s">
        <v>5271</v>
      </c>
      <c r="E752" s="490" t="s">
        <v>1949</v>
      </c>
      <c r="F752" s="233" t="s">
        <v>1309</v>
      </c>
      <c r="G752" s="494" t="s">
        <v>1310</v>
      </c>
      <c r="H752" s="495" t="s">
        <v>3911</v>
      </c>
      <c r="I752" s="496" t="s">
        <v>366</v>
      </c>
      <c r="J752" s="478" t="s">
        <v>7</v>
      </c>
      <c r="K752" s="737" t="s">
        <v>365</v>
      </c>
      <c r="L752" s="738"/>
      <c r="M752" s="252">
        <v>31503</v>
      </c>
      <c r="N752" s="498">
        <v>75</v>
      </c>
      <c r="O752" s="263">
        <v>25</v>
      </c>
      <c r="P752" s="251"/>
      <c r="Q752" s="500"/>
      <c r="AC752" s="769"/>
      <c r="AD752" s="769"/>
    </row>
    <row r="753" spans="1:30" ht="28.5" x14ac:dyDescent="0.15">
      <c r="A753" s="212" t="s">
        <v>1949</v>
      </c>
      <c r="C753" s="493" t="s">
        <v>3413</v>
      </c>
      <c r="D753" s="490" t="s">
        <v>5271</v>
      </c>
      <c r="E753" s="490" t="s">
        <v>1949</v>
      </c>
      <c r="F753" s="233" t="s">
        <v>4363</v>
      </c>
      <c r="G753" s="494" t="s">
        <v>1311</v>
      </c>
      <c r="H753" s="495" t="s">
        <v>4557</v>
      </c>
      <c r="I753" s="496" t="s">
        <v>403</v>
      </c>
      <c r="J753" s="478" t="s">
        <v>7</v>
      </c>
      <c r="K753" s="737" t="s">
        <v>456</v>
      </c>
      <c r="L753" s="738"/>
      <c r="M753" s="252">
        <v>36039</v>
      </c>
      <c r="N753" s="498">
        <v>70</v>
      </c>
      <c r="O753" s="263">
        <v>10</v>
      </c>
      <c r="P753" s="251"/>
      <c r="Q753" s="500"/>
      <c r="AC753" s="769"/>
      <c r="AD753" s="769"/>
    </row>
    <row r="754" spans="1:30" x14ac:dyDescent="0.15">
      <c r="A754" s="212" t="s">
        <v>1949</v>
      </c>
      <c r="C754" s="493" t="s">
        <v>3413</v>
      </c>
      <c r="D754" s="490" t="s">
        <v>5271</v>
      </c>
      <c r="E754" s="490" t="s">
        <v>1949</v>
      </c>
      <c r="F754" s="233" t="s">
        <v>1880</v>
      </c>
      <c r="G754" s="494" t="s">
        <v>1882</v>
      </c>
      <c r="H754" s="495" t="s">
        <v>4558</v>
      </c>
      <c r="I754" s="496" t="s">
        <v>1881</v>
      </c>
      <c r="J754" s="478" t="s">
        <v>7</v>
      </c>
      <c r="K754" s="737" t="s">
        <v>453</v>
      </c>
      <c r="L754" s="738"/>
      <c r="M754" s="252">
        <v>37555</v>
      </c>
      <c r="N754" s="498">
        <v>60</v>
      </c>
      <c r="O754" s="263">
        <v>20</v>
      </c>
      <c r="P754" s="251"/>
      <c r="Q754" s="500"/>
      <c r="AC754" s="769"/>
      <c r="AD754" s="769"/>
    </row>
    <row r="755" spans="1:30" x14ac:dyDescent="0.15">
      <c r="A755" s="212" t="s">
        <v>1949</v>
      </c>
      <c r="C755" s="493" t="s">
        <v>3413</v>
      </c>
      <c r="D755" s="490" t="s">
        <v>5271</v>
      </c>
      <c r="E755" s="490" t="s">
        <v>1949</v>
      </c>
      <c r="F755" s="233" t="s">
        <v>1883</v>
      </c>
      <c r="G755" s="494" t="s">
        <v>2275</v>
      </c>
      <c r="H755" s="495" t="s">
        <v>4559</v>
      </c>
      <c r="I755" s="496" t="s">
        <v>1026</v>
      </c>
      <c r="J755" s="478" t="s">
        <v>7</v>
      </c>
      <c r="K755" s="737" t="s">
        <v>1312</v>
      </c>
      <c r="L755" s="738"/>
      <c r="M755" s="252">
        <v>36617</v>
      </c>
      <c r="N755" s="498">
        <v>29</v>
      </c>
      <c r="O755" s="263">
        <v>20</v>
      </c>
      <c r="P755" s="251"/>
      <c r="Q755" s="500"/>
      <c r="AC755" s="769"/>
      <c r="AD755" s="769"/>
    </row>
    <row r="756" spans="1:30" x14ac:dyDescent="0.15">
      <c r="A756" s="212" t="s">
        <v>1949</v>
      </c>
      <c r="C756" s="493" t="s">
        <v>6266</v>
      </c>
      <c r="D756" s="490" t="s">
        <v>5271</v>
      </c>
      <c r="E756" s="490" t="s">
        <v>1949</v>
      </c>
      <c r="F756" s="233" t="s">
        <v>1884</v>
      </c>
      <c r="G756" s="494" t="s">
        <v>1885</v>
      </c>
      <c r="H756" s="495" t="s">
        <v>3962</v>
      </c>
      <c r="I756" s="496" t="s">
        <v>1030</v>
      </c>
      <c r="J756" s="478" t="s">
        <v>7</v>
      </c>
      <c r="K756" s="737" t="s">
        <v>8099</v>
      </c>
      <c r="L756" s="738"/>
      <c r="M756" s="252">
        <v>38847</v>
      </c>
      <c r="N756" s="498">
        <v>50</v>
      </c>
      <c r="O756" s="263">
        <v>10</v>
      </c>
      <c r="P756" s="251"/>
      <c r="Q756" s="500"/>
      <c r="AC756" s="769"/>
      <c r="AD756" s="769"/>
    </row>
    <row r="757" spans="1:30" x14ac:dyDescent="0.15">
      <c r="A757" s="212" t="s">
        <v>1949</v>
      </c>
      <c r="C757" s="493" t="s">
        <v>6006</v>
      </c>
      <c r="D757" s="490" t="s">
        <v>5271</v>
      </c>
      <c r="E757" s="490" t="s">
        <v>1949</v>
      </c>
      <c r="F757" s="233" t="s">
        <v>6007</v>
      </c>
      <c r="G757" s="494" t="s">
        <v>6008</v>
      </c>
      <c r="H757" s="495" t="s">
        <v>6009</v>
      </c>
      <c r="I757" s="496" t="s">
        <v>6010</v>
      </c>
      <c r="J757" s="478" t="s">
        <v>7</v>
      </c>
      <c r="K757" s="737" t="s">
        <v>367</v>
      </c>
      <c r="L757" s="738"/>
      <c r="M757" s="252">
        <v>42815</v>
      </c>
      <c r="N757" s="498">
        <v>29</v>
      </c>
      <c r="O757" s="263"/>
      <c r="P757" s="251"/>
      <c r="Q757" s="500"/>
      <c r="AC757" s="769"/>
      <c r="AD757" s="769"/>
    </row>
    <row r="758" spans="1:30" x14ac:dyDescent="0.15">
      <c r="A758" s="212" t="s">
        <v>1949</v>
      </c>
      <c r="C758" s="493" t="s">
        <v>6266</v>
      </c>
      <c r="D758" s="490" t="s">
        <v>5271</v>
      </c>
      <c r="E758" s="490" t="s">
        <v>1949</v>
      </c>
      <c r="F758" s="233" t="s">
        <v>6563</v>
      </c>
      <c r="G758" s="494" t="s">
        <v>6564</v>
      </c>
      <c r="H758" s="495" t="s">
        <v>6565</v>
      </c>
      <c r="I758" s="496" t="s">
        <v>1030</v>
      </c>
      <c r="J758" s="478" t="s">
        <v>7</v>
      </c>
      <c r="K758" s="737" t="s">
        <v>8100</v>
      </c>
      <c r="L758" s="738"/>
      <c r="M758" s="252">
        <v>43556</v>
      </c>
      <c r="N758" s="498">
        <v>29</v>
      </c>
      <c r="O758" s="263" t="s">
        <v>6475</v>
      </c>
      <c r="P758" s="251"/>
      <c r="Q758" s="500"/>
      <c r="AC758" s="769"/>
      <c r="AD758" s="769"/>
    </row>
    <row r="759" spans="1:30" x14ac:dyDescent="0.15">
      <c r="A759" s="212" t="s">
        <v>1949</v>
      </c>
      <c r="C759" s="493" t="s">
        <v>3413</v>
      </c>
      <c r="D759" s="490" t="s">
        <v>5271</v>
      </c>
      <c r="E759" s="490" t="s">
        <v>1949</v>
      </c>
      <c r="F759" s="233" t="s">
        <v>7460</v>
      </c>
      <c r="G759" s="494" t="s">
        <v>7457</v>
      </c>
      <c r="H759" s="495" t="s">
        <v>7458</v>
      </c>
      <c r="I759" s="496" t="s">
        <v>7459</v>
      </c>
      <c r="J759" s="478" t="s">
        <v>921</v>
      </c>
      <c r="K759" s="737" t="s">
        <v>898</v>
      </c>
      <c r="L759" s="738"/>
      <c r="M759" s="252">
        <v>43971</v>
      </c>
      <c r="N759" s="498">
        <v>29</v>
      </c>
      <c r="O759" s="263" t="s">
        <v>6475</v>
      </c>
      <c r="P759" s="251"/>
      <c r="Q759" s="500"/>
      <c r="AC759" s="769"/>
      <c r="AD759" s="769"/>
    </row>
    <row r="760" spans="1:30" x14ac:dyDescent="0.15">
      <c r="A760" s="212" t="s">
        <v>1949</v>
      </c>
      <c r="C760" s="493" t="s">
        <v>3413</v>
      </c>
      <c r="D760" s="490" t="s">
        <v>5271</v>
      </c>
      <c r="E760" s="490" t="s">
        <v>1949</v>
      </c>
      <c r="F760" s="233" t="s">
        <v>7546</v>
      </c>
      <c r="G760" s="494" t="s">
        <v>7547</v>
      </c>
      <c r="H760" s="495" t="s">
        <v>7548</v>
      </c>
      <c r="I760" s="496" t="s">
        <v>7549</v>
      </c>
      <c r="J760" s="478" t="s">
        <v>921</v>
      </c>
      <c r="K760" s="737" t="s">
        <v>898</v>
      </c>
      <c r="L760" s="738"/>
      <c r="M760" s="252">
        <v>44334</v>
      </c>
      <c r="N760" s="498">
        <v>29</v>
      </c>
      <c r="O760" s="263" t="s">
        <v>6475</v>
      </c>
      <c r="P760" s="251"/>
      <c r="AC760" s="769"/>
      <c r="AD760" s="769"/>
    </row>
    <row r="761" spans="1:30" x14ac:dyDescent="0.15">
      <c r="A761" s="212" t="s">
        <v>4919</v>
      </c>
      <c r="C761" s="418" t="s">
        <v>3413</v>
      </c>
      <c r="D761" s="216" t="s">
        <v>5252</v>
      </c>
      <c r="E761" s="216" t="s">
        <v>4255</v>
      </c>
      <c r="F761" s="335" t="s">
        <v>4364</v>
      </c>
      <c r="G761" s="336" t="s">
        <v>1313</v>
      </c>
      <c r="H761" s="337" t="s">
        <v>4560</v>
      </c>
      <c r="I761" s="386" t="s">
        <v>519</v>
      </c>
      <c r="J761" s="387" t="s">
        <v>7</v>
      </c>
      <c r="K761" s="767" t="s">
        <v>518</v>
      </c>
      <c r="L761" s="768"/>
      <c r="M761" s="419">
        <v>28215</v>
      </c>
      <c r="N761" s="420">
        <v>60</v>
      </c>
      <c r="O761" s="421">
        <v>20</v>
      </c>
      <c r="P761" s="251"/>
      <c r="Q761" s="500"/>
      <c r="AC761" s="769"/>
      <c r="AD761" s="769"/>
    </row>
    <row r="762" spans="1:30" x14ac:dyDescent="0.15">
      <c r="A762" s="212" t="s">
        <v>4919</v>
      </c>
      <c r="C762" s="493" t="s">
        <v>3413</v>
      </c>
      <c r="D762" s="490" t="s">
        <v>5252</v>
      </c>
      <c r="E762" s="490" t="s">
        <v>4255</v>
      </c>
      <c r="F762" s="233" t="s">
        <v>4365</v>
      </c>
      <c r="G762" s="494" t="s">
        <v>1314</v>
      </c>
      <c r="H762" s="495" t="s">
        <v>4561</v>
      </c>
      <c r="I762" s="496" t="s">
        <v>515</v>
      </c>
      <c r="J762" s="478" t="s">
        <v>7</v>
      </c>
      <c r="K762" s="737" t="s">
        <v>513</v>
      </c>
      <c r="L762" s="738"/>
      <c r="M762" s="252">
        <v>34787</v>
      </c>
      <c r="N762" s="498">
        <v>50</v>
      </c>
      <c r="O762" s="263">
        <v>10</v>
      </c>
      <c r="P762" s="251"/>
      <c r="Q762" s="500"/>
      <c r="AC762" s="769"/>
      <c r="AD762" s="769"/>
    </row>
    <row r="763" spans="1:30" x14ac:dyDescent="0.15">
      <c r="A763" s="212" t="s">
        <v>4919</v>
      </c>
      <c r="C763" s="493" t="s">
        <v>3413</v>
      </c>
      <c r="D763" s="490" t="s">
        <v>5285</v>
      </c>
      <c r="E763" s="490" t="s">
        <v>5272</v>
      </c>
      <c r="F763" s="233" t="s">
        <v>1212</v>
      </c>
      <c r="G763" s="494" t="s">
        <v>1315</v>
      </c>
      <c r="H763" s="495" t="s">
        <v>4562</v>
      </c>
      <c r="I763" s="496" t="s">
        <v>527</v>
      </c>
      <c r="J763" s="478" t="s">
        <v>7</v>
      </c>
      <c r="K763" s="737" t="s">
        <v>8051</v>
      </c>
      <c r="L763" s="738"/>
      <c r="M763" s="252">
        <v>26420</v>
      </c>
      <c r="N763" s="498">
        <v>80</v>
      </c>
      <c r="O763" s="263">
        <v>18</v>
      </c>
      <c r="P763" s="251" t="s">
        <v>6073</v>
      </c>
      <c r="Q763" s="500"/>
      <c r="AC763" s="769"/>
      <c r="AD763" s="769"/>
    </row>
    <row r="764" spans="1:30" x14ac:dyDescent="0.15">
      <c r="A764" s="212" t="s">
        <v>4919</v>
      </c>
      <c r="C764" s="493" t="s">
        <v>3413</v>
      </c>
      <c r="D764" s="490" t="s">
        <v>5285</v>
      </c>
      <c r="E764" s="490" t="s">
        <v>5272</v>
      </c>
      <c r="F764" s="233" t="s">
        <v>1316</v>
      </c>
      <c r="G764" s="494" t="s">
        <v>1317</v>
      </c>
      <c r="H764" s="495" t="s">
        <v>4563</v>
      </c>
      <c r="I764" s="496" t="s">
        <v>553</v>
      </c>
      <c r="J764" s="478" t="s">
        <v>7</v>
      </c>
      <c r="K764" s="737" t="s">
        <v>552</v>
      </c>
      <c r="L764" s="738"/>
      <c r="M764" s="252">
        <v>28581</v>
      </c>
      <c r="N764" s="498">
        <v>50</v>
      </c>
      <c r="O764" s="263">
        <v>10</v>
      </c>
      <c r="P764" s="251"/>
      <c r="Q764" s="500"/>
      <c r="AC764" s="769"/>
      <c r="AD764" s="769"/>
    </row>
    <row r="765" spans="1:30" x14ac:dyDescent="0.15">
      <c r="A765" s="212" t="s">
        <v>4919</v>
      </c>
      <c r="C765" s="493" t="s">
        <v>3413</v>
      </c>
      <c r="D765" s="490" t="s">
        <v>5285</v>
      </c>
      <c r="E765" s="490" t="s">
        <v>5272</v>
      </c>
      <c r="F765" s="233" t="s">
        <v>1318</v>
      </c>
      <c r="G765" s="494" t="s">
        <v>1319</v>
      </c>
      <c r="H765" s="495" t="s">
        <v>4564</v>
      </c>
      <c r="I765" s="496" t="s">
        <v>555</v>
      </c>
      <c r="J765" s="478" t="s">
        <v>7</v>
      </c>
      <c r="K765" s="737" t="s">
        <v>1320</v>
      </c>
      <c r="L765" s="738"/>
      <c r="M765" s="252">
        <v>36342</v>
      </c>
      <c r="N765" s="498">
        <v>50</v>
      </c>
      <c r="O765" s="263">
        <v>10</v>
      </c>
      <c r="P765" s="251"/>
      <c r="Q765" s="500"/>
      <c r="AC765" s="769"/>
      <c r="AD765" s="769"/>
    </row>
    <row r="766" spans="1:30" x14ac:dyDescent="0.15">
      <c r="A766" s="212" t="s">
        <v>4919</v>
      </c>
      <c r="C766" s="493" t="s">
        <v>3413</v>
      </c>
      <c r="D766" s="490" t="s">
        <v>5285</v>
      </c>
      <c r="E766" s="490" t="s">
        <v>5272</v>
      </c>
      <c r="F766" s="233" t="s">
        <v>1321</v>
      </c>
      <c r="G766" s="494" t="s">
        <v>1322</v>
      </c>
      <c r="H766" s="495" t="s">
        <v>4565</v>
      </c>
      <c r="I766" s="496" t="s">
        <v>563</v>
      </c>
      <c r="J766" s="478" t="s">
        <v>7</v>
      </c>
      <c r="K766" s="737" t="s">
        <v>562</v>
      </c>
      <c r="L766" s="738"/>
      <c r="M766" s="252">
        <v>28581</v>
      </c>
      <c r="N766" s="498">
        <v>50</v>
      </c>
      <c r="O766" s="263">
        <v>8</v>
      </c>
      <c r="P766" s="251"/>
      <c r="Q766" s="500"/>
      <c r="AC766" s="769"/>
      <c r="AD766" s="769"/>
    </row>
    <row r="767" spans="1:30" x14ac:dyDescent="0.15">
      <c r="A767" s="212" t="s">
        <v>4919</v>
      </c>
      <c r="C767" s="493" t="s">
        <v>3413</v>
      </c>
      <c r="D767" s="490" t="s">
        <v>5285</v>
      </c>
      <c r="E767" s="490" t="s">
        <v>5272</v>
      </c>
      <c r="F767" s="233" t="s">
        <v>1323</v>
      </c>
      <c r="G767" s="494" t="s">
        <v>8244</v>
      </c>
      <c r="H767" s="495" t="s">
        <v>4566</v>
      </c>
      <c r="I767" s="496" t="s">
        <v>8245</v>
      </c>
      <c r="J767" s="478" t="s">
        <v>7</v>
      </c>
      <c r="K767" s="737" t="s">
        <v>8246</v>
      </c>
      <c r="L767" s="738"/>
      <c r="M767" s="252">
        <v>45364</v>
      </c>
      <c r="N767" s="498">
        <v>30</v>
      </c>
      <c r="O767" s="263">
        <v>10</v>
      </c>
      <c r="P767" s="251"/>
      <c r="Q767" s="500"/>
      <c r="AC767" s="769"/>
      <c r="AD767" s="769"/>
    </row>
    <row r="768" spans="1:30" x14ac:dyDescent="0.15">
      <c r="A768" s="212" t="s">
        <v>4919</v>
      </c>
      <c r="C768" s="493" t="s">
        <v>3413</v>
      </c>
      <c r="D768" s="490" t="s">
        <v>5285</v>
      </c>
      <c r="E768" s="490" t="s">
        <v>5272</v>
      </c>
      <c r="F768" s="233" t="s">
        <v>2118</v>
      </c>
      <c r="G768" s="494" t="s">
        <v>7505</v>
      </c>
      <c r="H768" s="495" t="s">
        <v>4567</v>
      </c>
      <c r="I768" s="496" t="s">
        <v>2441</v>
      </c>
      <c r="J768" s="478" t="s">
        <v>7</v>
      </c>
      <c r="K768" s="737" t="s">
        <v>564</v>
      </c>
      <c r="L768" s="738"/>
      <c r="M768" s="252">
        <v>41887</v>
      </c>
      <c r="N768" s="498">
        <v>29</v>
      </c>
      <c r="O768" s="262"/>
      <c r="P768" s="251"/>
      <c r="Q768" s="500"/>
      <c r="AC768" s="769"/>
      <c r="AD768" s="769"/>
    </row>
    <row r="769" spans="1:30" x14ac:dyDescent="0.15">
      <c r="A769" s="212" t="s">
        <v>4919</v>
      </c>
      <c r="C769" s="493" t="s">
        <v>3413</v>
      </c>
      <c r="D769" s="490" t="s">
        <v>5285</v>
      </c>
      <c r="E769" s="490" t="s">
        <v>5272</v>
      </c>
      <c r="F769" s="233" t="s">
        <v>2119</v>
      </c>
      <c r="G769" s="494" t="s">
        <v>2120</v>
      </c>
      <c r="H769" s="495" t="s">
        <v>4568</v>
      </c>
      <c r="I769" s="496" t="s">
        <v>1049</v>
      </c>
      <c r="J769" s="478" t="s">
        <v>7</v>
      </c>
      <c r="K769" s="737" t="s">
        <v>8101</v>
      </c>
      <c r="L769" s="738"/>
      <c r="M769" s="252">
        <v>41904</v>
      </c>
      <c r="N769" s="498">
        <v>29</v>
      </c>
      <c r="O769" s="263">
        <v>10</v>
      </c>
      <c r="P769" s="251"/>
      <c r="Q769" s="500"/>
      <c r="AC769" s="769"/>
      <c r="AD769" s="769"/>
    </row>
    <row r="770" spans="1:30" x14ac:dyDescent="0.15">
      <c r="A770" s="212" t="s">
        <v>4919</v>
      </c>
      <c r="C770" s="493" t="s">
        <v>3413</v>
      </c>
      <c r="D770" s="490" t="s">
        <v>5300</v>
      </c>
      <c r="E770" s="490" t="s">
        <v>5286</v>
      </c>
      <c r="F770" s="233" t="s">
        <v>1324</v>
      </c>
      <c r="G770" s="494" t="s">
        <v>1325</v>
      </c>
      <c r="H770" s="495" t="s">
        <v>4570</v>
      </c>
      <c r="I770" s="496" t="s">
        <v>577</v>
      </c>
      <c r="J770" s="478" t="s">
        <v>7</v>
      </c>
      <c r="K770" s="737" t="s">
        <v>21</v>
      </c>
      <c r="L770" s="738"/>
      <c r="M770" s="252">
        <v>27149</v>
      </c>
      <c r="N770" s="498">
        <v>110</v>
      </c>
      <c r="O770" s="263">
        <v>15</v>
      </c>
      <c r="P770" s="251"/>
      <c r="Q770" s="500"/>
      <c r="AC770" s="769"/>
      <c r="AD770" s="769"/>
    </row>
    <row r="771" spans="1:30" x14ac:dyDescent="0.15">
      <c r="A771" s="212" t="s">
        <v>4919</v>
      </c>
      <c r="C771" s="493" t="s">
        <v>3413</v>
      </c>
      <c r="D771" s="490" t="s">
        <v>5300</v>
      </c>
      <c r="E771" s="490" t="s">
        <v>5286</v>
      </c>
      <c r="F771" s="233" t="s">
        <v>1326</v>
      </c>
      <c r="G771" s="494" t="s">
        <v>1327</v>
      </c>
      <c r="H771" s="495" t="s">
        <v>4569</v>
      </c>
      <c r="I771" s="496" t="s">
        <v>586</v>
      </c>
      <c r="J771" s="478" t="s">
        <v>7</v>
      </c>
      <c r="K771" s="737" t="s">
        <v>8102</v>
      </c>
      <c r="L771" s="738"/>
      <c r="M771" s="252">
        <v>38082</v>
      </c>
      <c r="N771" s="498">
        <v>60</v>
      </c>
      <c r="O771" s="263">
        <v>10</v>
      </c>
      <c r="P771" s="251"/>
      <c r="Q771" s="500"/>
      <c r="AC771" s="769"/>
      <c r="AD771" s="769"/>
    </row>
    <row r="772" spans="1:30" x14ac:dyDescent="0.15">
      <c r="A772" s="212" t="s">
        <v>4919</v>
      </c>
      <c r="C772" s="493" t="s">
        <v>3413</v>
      </c>
      <c r="D772" s="490" t="s">
        <v>5300</v>
      </c>
      <c r="E772" s="490" t="s">
        <v>5286</v>
      </c>
      <c r="F772" s="233" t="s">
        <v>1328</v>
      </c>
      <c r="G772" s="494" t="s">
        <v>1329</v>
      </c>
      <c r="H772" s="495" t="s">
        <v>4571</v>
      </c>
      <c r="I772" s="496" t="s">
        <v>602</v>
      </c>
      <c r="J772" s="478" t="s">
        <v>7</v>
      </c>
      <c r="K772" s="737" t="s">
        <v>601</v>
      </c>
      <c r="L772" s="738"/>
      <c r="M772" s="252">
        <v>31229</v>
      </c>
      <c r="N772" s="498">
        <v>60</v>
      </c>
      <c r="O772" s="263">
        <v>4</v>
      </c>
      <c r="P772" s="251"/>
      <c r="Q772" s="500"/>
      <c r="AC772" s="769"/>
      <c r="AD772" s="769"/>
    </row>
    <row r="773" spans="1:30" x14ac:dyDescent="0.15">
      <c r="A773" s="212" t="s">
        <v>4919</v>
      </c>
      <c r="C773" s="493" t="s">
        <v>3413</v>
      </c>
      <c r="D773" s="490" t="s">
        <v>5300</v>
      </c>
      <c r="E773" s="490" t="s">
        <v>5286</v>
      </c>
      <c r="F773" s="233" t="s">
        <v>2121</v>
      </c>
      <c r="G773" s="494" t="s">
        <v>2122</v>
      </c>
      <c r="H773" s="495" t="s">
        <v>6260</v>
      </c>
      <c r="I773" s="496" t="s">
        <v>4924</v>
      </c>
      <c r="J773" s="478" t="s">
        <v>7</v>
      </c>
      <c r="K773" s="737" t="s">
        <v>21</v>
      </c>
      <c r="L773" s="738"/>
      <c r="M773" s="252">
        <v>41754</v>
      </c>
      <c r="N773" s="498">
        <v>29</v>
      </c>
      <c r="O773" s="262"/>
      <c r="P773" s="251"/>
      <c r="Q773" s="500"/>
      <c r="AC773" s="769"/>
      <c r="AD773" s="769"/>
    </row>
    <row r="774" spans="1:30" x14ac:dyDescent="0.15">
      <c r="A774" s="212" t="s">
        <v>4919</v>
      </c>
      <c r="C774" s="493" t="s">
        <v>3413</v>
      </c>
      <c r="D774" s="490" t="s">
        <v>5300</v>
      </c>
      <c r="E774" s="490" t="s">
        <v>5287</v>
      </c>
      <c r="F774" s="233" t="s">
        <v>1887</v>
      </c>
      <c r="G774" s="494" t="s">
        <v>1330</v>
      </c>
      <c r="H774" s="495" t="s">
        <v>4572</v>
      </c>
      <c r="I774" s="496" t="s">
        <v>1197</v>
      </c>
      <c r="J774" s="478" t="s">
        <v>7</v>
      </c>
      <c r="K774" s="737" t="s">
        <v>614</v>
      </c>
      <c r="L774" s="738"/>
      <c r="M774" s="252">
        <v>26763</v>
      </c>
      <c r="N774" s="498">
        <v>60</v>
      </c>
      <c r="O774" s="263">
        <v>11</v>
      </c>
      <c r="P774" s="251"/>
      <c r="Q774" s="500"/>
      <c r="AC774" s="769"/>
      <c r="AD774" s="769"/>
    </row>
    <row r="775" spans="1:30" x14ac:dyDescent="0.15">
      <c r="A775" s="212" t="s">
        <v>4919</v>
      </c>
      <c r="C775" s="493" t="s">
        <v>3413</v>
      </c>
      <c r="D775" s="490" t="s">
        <v>5300</v>
      </c>
      <c r="E775" s="490" t="s">
        <v>5287</v>
      </c>
      <c r="F775" s="233" t="s">
        <v>1331</v>
      </c>
      <c r="G775" s="494" t="s">
        <v>1332</v>
      </c>
      <c r="H775" s="495" t="s">
        <v>4573</v>
      </c>
      <c r="I775" s="496" t="s">
        <v>610</v>
      </c>
      <c r="J775" s="478" t="s">
        <v>7</v>
      </c>
      <c r="K775" s="737" t="s">
        <v>624</v>
      </c>
      <c r="L775" s="738"/>
      <c r="M775" s="252">
        <v>36982</v>
      </c>
      <c r="N775" s="498">
        <v>50</v>
      </c>
      <c r="O775" s="263">
        <v>10</v>
      </c>
      <c r="P775" s="251"/>
      <c r="Q775" s="500"/>
      <c r="AC775" s="769"/>
      <c r="AD775" s="769"/>
    </row>
    <row r="776" spans="1:30" x14ac:dyDescent="0.15">
      <c r="A776" s="212" t="s">
        <v>4919</v>
      </c>
      <c r="C776" s="493" t="s">
        <v>3413</v>
      </c>
      <c r="D776" s="490" t="s">
        <v>5300</v>
      </c>
      <c r="E776" s="490" t="s">
        <v>5287</v>
      </c>
      <c r="F776" s="233" t="s">
        <v>1333</v>
      </c>
      <c r="G776" s="494" t="s">
        <v>1990</v>
      </c>
      <c r="H776" s="495" t="s">
        <v>4574</v>
      </c>
      <c r="I776" s="496" t="s">
        <v>615</v>
      </c>
      <c r="J776" s="478" t="s">
        <v>7</v>
      </c>
      <c r="K776" s="737" t="s">
        <v>614</v>
      </c>
      <c r="L776" s="738"/>
      <c r="M776" s="252">
        <v>39094</v>
      </c>
      <c r="N776" s="498">
        <v>16</v>
      </c>
      <c r="O776" s="266"/>
      <c r="P776" s="251"/>
      <c r="Q776" s="500"/>
      <c r="AC776" s="769"/>
      <c r="AD776" s="769"/>
    </row>
    <row r="777" spans="1:30" x14ac:dyDescent="0.15">
      <c r="A777" s="212" t="s">
        <v>4919</v>
      </c>
      <c r="C777" s="493" t="s">
        <v>3413</v>
      </c>
      <c r="D777" s="490" t="s">
        <v>5300</v>
      </c>
      <c r="E777" s="490" t="s">
        <v>5287</v>
      </c>
      <c r="F777" s="233" t="s">
        <v>1334</v>
      </c>
      <c r="G777" s="494" t="s">
        <v>1991</v>
      </c>
      <c r="H777" s="495" t="s">
        <v>4575</v>
      </c>
      <c r="I777" s="496" t="s">
        <v>1888</v>
      </c>
      <c r="J777" s="478" t="s">
        <v>7</v>
      </c>
      <c r="K777" s="737" t="s">
        <v>614</v>
      </c>
      <c r="L777" s="738"/>
      <c r="M777" s="252">
        <v>39173</v>
      </c>
      <c r="N777" s="498">
        <v>15</v>
      </c>
      <c r="O777" s="266"/>
      <c r="P777" s="251"/>
      <c r="Q777" s="500"/>
      <c r="AC777" s="769"/>
      <c r="AD777" s="769"/>
    </row>
    <row r="778" spans="1:30" x14ac:dyDescent="0.15">
      <c r="A778" s="212" t="s">
        <v>4919</v>
      </c>
      <c r="C778" s="493" t="s">
        <v>3413</v>
      </c>
      <c r="D778" s="490" t="s">
        <v>5300</v>
      </c>
      <c r="E778" s="490" t="s">
        <v>5287</v>
      </c>
      <c r="F778" s="458" t="s">
        <v>1742</v>
      </c>
      <c r="G778" s="477" t="s">
        <v>1743</v>
      </c>
      <c r="H778" s="476" t="s">
        <v>4577</v>
      </c>
      <c r="I778" s="454" t="s">
        <v>1193</v>
      </c>
      <c r="J778" s="491" t="s">
        <v>7</v>
      </c>
      <c r="K778" s="737" t="s">
        <v>614</v>
      </c>
      <c r="L778" s="738"/>
      <c r="M778" s="231">
        <v>40686</v>
      </c>
      <c r="N778" s="498">
        <v>20</v>
      </c>
      <c r="O778" s="266"/>
      <c r="P778" s="469"/>
      <c r="Q778" s="500"/>
      <c r="AC778" s="769"/>
      <c r="AD778" s="769"/>
    </row>
    <row r="779" spans="1:30" x14ac:dyDescent="0.15">
      <c r="A779" s="212" t="s">
        <v>4919</v>
      </c>
      <c r="C779" s="493" t="s">
        <v>3413</v>
      </c>
      <c r="D779" s="490" t="s">
        <v>5300</v>
      </c>
      <c r="E779" s="490" t="s">
        <v>5287</v>
      </c>
      <c r="F779" s="458" t="s">
        <v>2123</v>
      </c>
      <c r="G779" s="477" t="s">
        <v>2124</v>
      </c>
      <c r="H779" s="476" t="s">
        <v>4576</v>
      </c>
      <c r="I779" s="491" t="s">
        <v>2442</v>
      </c>
      <c r="J779" s="491" t="s">
        <v>7</v>
      </c>
      <c r="K779" s="737" t="s">
        <v>623</v>
      </c>
      <c r="L779" s="738"/>
      <c r="M779" s="231">
        <v>41722</v>
      </c>
      <c r="N779" s="498">
        <v>50</v>
      </c>
      <c r="O779" s="266"/>
      <c r="P779" s="469"/>
      <c r="Q779" s="500"/>
      <c r="AC779" s="769"/>
      <c r="AD779" s="769"/>
    </row>
    <row r="780" spans="1:30" x14ac:dyDescent="0.15">
      <c r="C780" s="493" t="s">
        <v>6266</v>
      </c>
      <c r="D780" s="490" t="s">
        <v>5300</v>
      </c>
      <c r="E780" s="490" t="s">
        <v>5287</v>
      </c>
      <c r="F780" s="458" t="s">
        <v>6459</v>
      </c>
      <c r="G780" s="477" t="s">
        <v>6503</v>
      </c>
      <c r="H780" s="476" t="s">
        <v>6460</v>
      </c>
      <c r="I780" s="491" t="s">
        <v>1197</v>
      </c>
      <c r="J780" s="491" t="s">
        <v>7</v>
      </c>
      <c r="K780" s="737" t="s">
        <v>624</v>
      </c>
      <c r="L780" s="738"/>
      <c r="M780" s="231">
        <v>43185</v>
      </c>
      <c r="N780" s="498">
        <v>29</v>
      </c>
      <c r="O780" s="266"/>
      <c r="P780" s="469"/>
      <c r="Q780" s="500"/>
      <c r="AC780" s="769"/>
      <c r="AD780" s="769"/>
    </row>
    <row r="781" spans="1:30" x14ac:dyDescent="0.15">
      <c r="A781" s="212" t="s">
        <v>4919</v>
      </c>
      <c r="C781" s="493" t="s">
        <v>6266</v>
      </c>
      <c r="D781" s="490" t="s">
        <v>5851</v>
      </c>
      <c r="E781" s="490" t="s">
        <v>4314</v>
      </c>
      <c r="F781" s="233" t="s">
        <v>1335</v>
      </c>
      <c r="G781" s="494" t="s">
        <v>1889</v>
      </c>
      <c r="H781" s="495" t="s">
        <v>4006</v>
      </c>
      <c r="I781" s="496" t="s">
        <v>628</v>
      </c>
      <c r="J781" s="478" t="s">
        <v>7</v>
      </c>
      <c r="K781" s="737" t="s">
        <v>8103</v>
      </c>
      <c r="L781" s="738"/>
      <c r="M781" s="252">
        <v>27485</v>
      </c>
      <c r="N781" s="498">
        <v>60</v>
      </c>
      <c r="O781" s="262"/>
      <c r="P781" s="251" t="s">
        <v>6461</v>
      </c>
      <c r="Q781" s="500"/>
      <c r="AC781" s="769"/>
      <c r="AD781" s="769"/>
    </row>
    <row r="782" spans="1:30" x14ac:dyDescent="0.15">
      <c r="A782" s="212" t="s">
        <v>4919</v>
      </c>
      <c r="C782" s="493" t="s">
        <v>6266</v>
      </c>
      <c r="D782" s="490" t="s">
        <v>5851</v>
      </c>
      <c r="E782" s="490" t="s">
        <v>4314</v>
      </c>
      <c r="F782" s="233" t="s">
        <v>1336</v>
      </c>
      <c r="G782" s="494" t="s">
        <v>1337</v>
      </c>
      <c r="H782" s="495" t="s">
        <v>4008</v>
      </c>
      <c r="I782" s="496" t="s">
        <v>38</v>
      </c>
      <c r="J782" s="478" t="s">
        <v>7</v>
      </c>
      <c r="K782" s="737" t="s">
        <v>631</v>
      </c>
      <c r="L782" s="738"/>
      <c r="M782" s="252">
        <v>29311</v>
      </c>
      <c r="N782" s="498">
        <v>70</v>
      </c>
      <c r="O782" s="263">
        <v>10</v>
      </c>
      <c r="P782" s="251"/>
      <c r="Q782" s="500"/>
      <c r="AC782" s="769"/>
      <c r="AD782" s="769"/>
    </row>
    <row r="783" spans="1:30" x14ac:dyDescent="0.15">
      <c r="A783" s="212" t="s">
        <v>4919</v>
      </c>
      <c r="C783" s="493" t="s">
        <v>6266</v>
      </c>
      <c r="D783" s="490" t="s">
        <v>5851</v>
      </c>
      <c r="E783" s="490" t="s">
        <v>4314</v>
      </c>
      <c r="F783" s="233" t="s">
        <v>1338</v>
      </c>
      <c r="G783" s="494" t="s">
        <v>7045</v>
      </c>
      <c r="H783" s="495" t="s">
        <v>7046</v>
      </c>
      <c r="I783" s="496" t="s">
        <v>1687</v>
      </c>
      <c r="J783" s="478" t="s">
        <v>7</v>
      </c>
      <c r="K783" s="737" t="s">
        <v>8058</v>
      </c>
      <c r="L783" s="738"/>
      <c r="M783" s="252">
        <v>29677</v>
      </c>
      <c r="N783" s="498">
        <v>60</v>
      </c>
      <c r="O783" s="263">
        <v>20</v>
      </c>
      <c r="P783" s="251"/>
      <c r="Q783" s="500"/>
      <c r="AC783" s="769"/>
      <c r="AD783" s="769"/>
    </row>
    <row r="784" spans="1:30" x14ac:dyDescent="0.15">
      <c r="A784" s="212" t="s">
        <v>4919</v>
      </c>
      <c r="C784" s="493" t="s">
        <v>6266</v>
      </c>
      <c r="D784" s="490" t="s">
        <v>5851</v>
      </c>
      <c r="E784" s="490" t="s">
        <v>4314</v>
      </c>
      <c r="F784" s="233" t="s">
        <v>1339</v>
      </c>
      <c r="G784" s="494" t="s">
        <v>1340</v>
      </c>
      <c r="H784" s="495" t="s">
        <v>4011</v>
      </c>
      <c r="I784" s="496" t="s">
        <v>635</v>
      </c>
      <c r="J784" s="478" t="s">
        <v>7</v>
      </c>
      <c r="K784" s="737" t="s">
        <v>636</v>
      </c>
      <c r="L784" s="738"/>
      <c r="M784" s="252">
        <v>32981</v>
      </c>
      <c r="N784" s="498">
        <v>86</v>
      </c>
      <c r="O784" s="263">
        <v>14</v>
      </c>
      <c r="P784" s="251"/>
      <c r="Q784" s="500"/>
      <c r="AC784" s="769"/>
      <c r="AD784" s="769"/>
    </row>
    <row r="785" spans="1:30" x14ac:dyDescent="0.15">
      <c r="A785" s="212" t="s">
        <v>4919</v>
      </c>
      <c r="C785" s="493" t="s">
        <v>6266</v>
      </c>
      <c r="D785" s="490" t="s">
        <v>5851</v>
      </c>
      <c r="E785" s="490" t="s">
        <v>4314</v>
      </c>
      <c r="F785" s="233" t="s">
        <v>1341</v>
      </c>
      <c r="G785" s="494" t="s">
        <v>1342</v>
      </c>
      <c r="H785" s="495" t="s">
        <v>4012</v>
      </c>
      <c r="I785" s="496" t="s">
        <v>1081</v>
      </c>
      <c r="J785" s="478" t="s">
        <v>7</v>
      </c>
      <c r="K785" s="737" t="s">
        <v>639</v>
      </c>
      <c r="L785" s="738"/>
      <c r="M785" s="252">
        <v>30773</v>
      </c>
      <c r="N785" s="498">
        <v>52</v>
      </c>
      <c r="O785" s="353">
        <v>8</v>
      </c>
      <c r="P785" s="251"/>
      <c r="Q785" s="500"/>
      <c r="AC785" s="769"/>
      <c r="AD785" s="769"/>
    </row>
    <row r="786" spans="1:30" x14ac:dyDescent="0.15">
      <c r="A786" s="212" t="s">
        <v>4919</v>
      </c>
      <c r="C786" s="493" t="s">
        <v>6266</v>
      </c>
      <c r="D786" s="490" t="s">
        <v>5851</v>
      </c>
      <c r="E786" s="490" t="s">
        <v>4314</v>
      </c>
      <c r="F786" s="233" t="s">
        <v>1343</v>
      </c>
      <c r="G786" s="494" t="s">
        <v>2005</v>
      </c>
      <c r="H786" s="495" t="s">
        <v>7047</v>
      </c>
      <c r="I786" s="496" t="s">
        <v>1890</v>
      </c>
      <c r="J786" s="478" t="s">
        <v>7</v>
      </c>
      <c r="K786" s="737" t="s">
        <v>8058</v>
      </c>
      <c r="L786" s="738"/>
      <c r="M786" s="252">
        <v>41726</v>
      </c>
      <c r="N786" s="498">
        <v>30</v>
      </c>
      <c r="O786" s="263">
        <v>10</v>
      </c>
      <c r="P786" s="251"/>
      <c r="Q786" s="500"/>
      <c r="AC786" s="769"/>
      <c r="AD786" s="769"/>
    </row>
    <row r="787" spans="1:30" x14ac:dyDescent="0.15">
      <c r="A787" s="212" t="s">
        <v>4919</v>
      </c>
      <c r="C787" s="493" t="s">
        <v>6266</v>
      </c>
      <c r="D787" s="490" t="s">
        <v>5851</v>
      </c>
      <c r="E787" s="490" t="s">
        <v>4314</v>
      </c>
      <c r="F787" s="233" t="s">
        <v>1344</v>
      </c>
      <c r="G787" s="494" t="s">
        <v>1345</v>
      </c>
      <c r="H787" s="495" t="s">
        <v>7048</v>
      </c>
      <c r="I787" s="496" t="s">
        <v>1498</v>
      </c>
      <c r="J787" s="478" t="s">
        <v>7</v>
      </c>
      <c r="K787" s="737" t="s">
        <v>8058</v>
      </c>
      <c r="L787" s="738"/>
      <c r="M787" s="252">
        <v>39264</v>
      </c>
      <c r="N787" s="498">
        <v>29</v>
      </c>
      <c r="O787" s="263">
        <v>1</v>
      </c>
      <c r="P787" s="251"/>
      <c r="Q787" s="500"/>
      <c r="AC787" s="769"/>
      <c r="AD787" s="769"/>
    </row>
    <row r="788" spans="1:30" x14ac:dyDescent="0.15">
      <c r="A788" s="212" t="s">
        <v>4919</v>
      </c>
      <c r="C788" s="493" t="s">
        <v>6266</v>
      </c>
      <c r="D788" s="490" t="s">
        <v>5851</v>
      </c>
      <c r="E788" s="490" t="s">
        <v>4314</v>
      </c>
      <c r="F788" s="233" t="s">
        <v>1891</v>
      </c>
      <c r="G788" s="494" t="s">
        <v>1893</v>
      </c>
      <c r="H788" s="495" t="s">
        <v>7049</v>
      </c>
      <c r="I788" s="496" t="s">
        <v>1892</v>
      </c>
      <c r="J788" s="478" t="s">
        <v>921</v>
      </c>
      <c r="K788" s="737" t="s">
        <v>8103</v>
      </c>
      <c r="L788" s="738"/>
      <c r="M788" s="252">
        <v>41359</v>
      </c>
      <c r="N788" s="498">
        <v>29</v>
      </c>
      <c r="O788" s="263">
        <v>11</v>
      </c>
      <c r="P788" s="251" t="s">
        <v>6611</v>
      </c>
      <c r="Q788" s="500"/>
      <c r="AC788" s="769"/>
      <c r="AD788" s="769"/>
    </row>
    <row r="789" spans="1:30" x14ac:dyDescent="0.15">
      <c r="A789" s="212" t="s">
        <v>4919</v>
      </c>
      <c r="C789" s="493" t="s">
        <v>3413</v>
      </c>
      <c r="D789" s="490" t="s">
        <v>5285</v>
      </c>
      <c r="E789" s="490" t="s">
        <v>4315</v>
      </c>
      <c r="F789" s="233" t="s">
        <v>1346</v>
      </c>
      <c r="G789" s="494" t="s">
        <v>1347</v>
      </c>
      <c r="H789" s="495" t="s">
        <v>4579</v>
      </c>
      <c r="I789" s="496" t="s">
        <v>647</v>
      </c>
      <c r="J789" s="478" t="s">
        <v>7</v>
      </c>
      <c r="K789" s="737" t="s">
        <v>646</v>
      </c>
      <c r="L789" s="738"/>
      <c r="M789" s="252">
        <v>28581</v>
      </c>
      <c r="N789" s="498">
        <v>75</v>
      </c>
      <c r="O789" s="263">
        <v>10</v>
      </c>
      <c r="P789" s="251"/>
      <c r="Q789" s="500"/>
      <c r="AC789" s="769"/>
      <c r="AD789" s="769"/>
    </row>
    <row r="790" spans="1:30" x14ac:dyDescent="0.15">
      <c r="A790" s="212" t="s">
        <v>4919</v>
      </c>
      <c r="C790" s="493" t="s">
        <v>3413</v>
      </c>
      <c r="D790" s="490" t="s">
        <v>5285</v>
      </c>
      <c r="E790" s="490" t="s">
        <v>4315</v>
      </c>
      <c r="F790" s="233" t="s">
        <v>1348</v>
      </c>
      <c r="G790" s="494" t="s">
        <v>1349</v>
      </c>
      <c r="H790" s="495" t="s">
        <v>4580</v>
      </c>
      <c r="I790" s="496" t="s">
        <v>1894</v>
      </c>
      <c r="J790" s="478" t="s">
        <v>7</v>
      </c>
      <c r="K790" s="737" t="s">
        <v>660</v>
      </c>
      <c r="L790" s="738"/>
      <c r="M790" s="252">
        <v>27411</v>
      </c>
      <c r="N790" s="498">
        <v>75</v>
      </c>
      <c r="O790" s="263">
        <v>5</v>
      </c>
      <c r="P790" s="251"/>
      <c r="Q790" s="500"/>
      <c r="AC790" s="769"/>
      <c r="AD790" s="769"/>
    </row>
    <row r="791" spans="1:30" x14ac:dyDescent="0.15">
      <c r="A791" s="212" t="s">
        <v>4919</v>
      </c>
      <c r="C791" s="493" t="s">
        <v>3413</v>
      </c>
      <c r="D791" s="490" t="s">
        <v>5285</v>
      </c>
      <c r="E791" s="490" t="s">
        <v>4315</v>
      </c>
      <c r="F791" s="233" t="s">
        <v>1350</v>
      </c>
      <c r="G791" s="494" t="s">
        <v>1351</v>
      </c>
      <c r="H791" s="495" t="s">
        <v>4581</v>
      </c>
      <c r="I791" s="496" t="s">
        <v>1094</v>
      </c>
      <c r="J791" s="478" t="s">
        <v>7</v>
      </c>
      <c r="K791" s="737" t="s">
        <v>661</v>
      </c>
      <c r="L791" s="738"/>
      <c r="M791" s="252">
        <v>34424</v>
      </c>
      <c r="N791" s="498">
        <v>70</v>
      </c>
      <c r="O791" s="263">
        <v>10</v>
      </c>
      <c r="P791" s="251"/>
      <c r="Q791" s="500"/>
      <c r="AC791" s="769"/>
      <c r="AD791" s="769"/>
    </row>
    <row r="792" spans="1:30" x14ac:dyDescent="0.15">
      <c r="A792" s="212" t="s">
        <v>4919</v>
      </c>
      <c r="C792" s="493" t="s">
        <v>3413</v>
      </c>
      <c r="D792" s="490" t="s">
        <v>5285</v>
      </c>
      <c r="E792" s="490" t="s">
        <v>4315</v>
      </c>
      <c r="F792" s="233" t="s">
        <v>1352</v>
      </c>
      <c r="G792" s="494" t="s">
        <v>1353</v>
      </c>
      <c r="H792" s="495" t="s">
        <v>4582</v>
      </c>
      <c r="I792" s="496" t="s">
        <v>666</v>
      </c>
      <c r="J792" s="478" t="s">
        <v>29</v>
      </c>
      <c r="K792" s="737" t="s">
        <v>8097</v>
      </c>
      <c r="L792" s="738"/>
      <c r="M792" s="252">
        <v>38447</v>
      </c>
      <c r="N792" s="498">
        <v>29</v>
      </c>
      <c r="O792" s="263">
        <v>5</v>
      </c>
      <c r="P792" s="251"/>
      <c r="Q792" s="500"/>
      <c r="AC792" s="769"/>
      <c r="AD792" s="769"/>
    </row>
    <row r="793" spans="1:30" x14ac:dyDescent="0.15">
      <c r="A793" s="212" t="s">
        <v>4919</v>
      </c>
      <c r="C793" s="493" t="s">
        <v>3413</v>
      </c>
      <c r="D793" s="490" t="s">
        <v>5285</v>
      </c>
      <c r="E793" s="490" t="s">
        <v>4315</v>
      </c>
      <c r="F793" s="233" t="s">
        <v>1895</v>
      </c>
      <c r="G793" s="494" t="s">
        <v>6261</v>
      </c>
      <c r="H793" s="495" t="s">
        <v>4583</v>
      </c>
      <c r="I793" s="496" t="s">
        <v>1896</v>
      </c>
      <c r="J793" s="478" t="s">
        <v>29</v>
      </c>
      <c r="K793" s="737" t="s">
        <v>8097</v>
      </c>
      <c r="L793" s="738"/>
      <c r="M793" s="252">
        <v>38412</v>
      </c>
      <c r="N793" s="498">
        <v>29</v>
      </c>
      <c r="O793" s="263">
        <v>5</v>
      </c>
      <c r="P793" s="251"/>
      <c r="Q793" s="500"/>
      <c r="AC793" s="769"/>
      <c r="AD793" s="769"/>
    </row>
    <row r="794" spans="1:30" x14ac:dyDescent="0.15">
      <c r="A794" s="212" t="s">
        <v>4919</v>
      </c>
      <c r="C794" s="493" t="s">
        <v>3413</v>
      </c>
      <c r="D794" s="490" t="s">
        <v>5252</v>
      </c>
      <c r="E794" s="490" t="s">
        <v>1950</v>
      </c>
      <c r="F794" s="233" t="s">
        <v>1354</v>
      </c>
      <c r="G794" s="494" t="s">
        <v>1355</v>
      </c>
      <c r="H794" s="495" t="s">
        <v>4584</v>
      </c>
      <c r="I794" s="496" t="s">
        <v>674</v>
      </c>
      <c r="J794" s="478" t="s">
        <v>7</v>
      </c>
      <c r="K794" s="737" t="s">
        <v>673</v>
      </c>
      <c r="L794" s="738"/>
      <c r="M794" s="252">
        <v>36982</v>
      </c>
      <c r="N794" s="498">
        <v>50</v>
      </c>
      <c r="O794" s="263">
        <v>10</v>
      </c>
      <c r="P794" s="251"/>
      <c r="Q794" s="500"/>
      <c r="AC794" s="769"/>
      <c r="AD794" s="769"/>
    </row>
    <row r="795" spans="1:30" x14ac:dyDescent="0.15">
      <c r="A795" s="212" t="s">
        <v>4919</v>
      </c>
      <c r="C795" s="493" t="s">
        <v>3413</v>
      </c>
      <c r="D795" s="490" t="s">
        <v>5252</v>
      </c>
      <c r="E795" s="490" t="s">
        <v>1950</v>
      </c>
      <c r="F795" s="233" t="s">
        <v>1356</v>
      </c>
      <c r="G795" s="494" t="s">
        <v>1357</v>
      </c>
      <c r="H795" s="495" t="s">
        <v>4585</v>
      </c>
      <c r="I795" s="496" t="s">
        <v>691</v>
      </c>
      <c r="J795" s="478" t="s">
        <v>7</v>
      </c>
      <c r="K795" s="737" t="s">
        <v>690</v>
      </c>
      <c r="L795" s="738"/>
      <c r="M795" s="252">
        <v>29677</v>
      </c>
      <c r="N795" s="498">
        <v>75</v>
      </c>
      <c r="O795" s="263">
        <v>40</v>
      </c>
      <c r="P795" s="251"/>
      <c r="Q795" s="500"/>
      <c r="AC795" s="769"/>
      <c r="AD795" s="769"/>
    </row>
    <row r="796" spans="1:30" x14ac:dyDescent="0.15">
      <c r="A796" s="212" t="s">
        <v>4919</v>
      </c>
      <c r="C796" s="493" t="s">
        <v>3413</v>
      </c>
      <c r="D796" s="490" t="s">
        <v>5252</v>
      </c>
      <c r="E796" s="490" t="s">
        <v>1950</v>
      </c>
      <c r="F796" s="458" t="s">
        <v>1897</v>
      </c>
      <c r="G796" s="477" t="s">
        <v>1898</v>
      </c>
      <c r="H796" s="476" t="s">
        <v>4586</v>
      </c>
      <c r="I796" s="454" t="s">
        <v>1199</v>
      </c>
      <c r="J796" s="491" t="s">
        <v>7</v>
      </c>
      <c r="K796" s="737" t="s">
        <v>661</v>
      </c>
      <c r="L796" s="738"/>
      <c r="M796" s="231">
        <v>40884</v>
      </c>
      <c r="N796" s="267">
        <v>29</v>
      </c>
      <c r="O796" s="266"/>
      <c r="P796" s="469"/>
      <c r="Q796" s="446"/>
      <c r="AC796" s="769"/>
      <c r="AD796" s="769"/>
    </row>
    <row r="797" spans="1:30" x14ac:dyDescent="0.15">
      <c r="A797" s="212" t="s">
        <v>4919</v>
      </c>
      <c r="C797" s="493" t="s">
        <v>3413</v>
      </c>
      <c r="D797" s="490" t="s">
        <v>5252</v>
      </c>
      <c r="E797" s="490" t="s">
        <v>1950</v>
      </c>
      <c r="F797" s="458" t="s">
        <v>1899</v>
      </c>
      <c r="G797" s="477" t="s">
        <v>1744</v>
      </c>
      <c r="H797" s="476" t="s">
        <v>4587</v>
      </c>
      <c r="I797" s="454" t="s">
        <v>678</v>
      </c>
      <c r="J797" s="491" t="s">
        <v>7</v>
      </c>
      <c r="K797" s="737" t="s">
        <v>8104</v>
      </c>
      <c r="L797" s="738"/>
      <c r="M797" s="231">
        <v>40884</v>
      </c>
      <c r="N797" s="267">
        <v>29</v>
      </c>
      <c r="O797" s="266"/>
      <c r="P797" s="469"/>
      <c r="Q797" s="446"/>
      <c r="AC797" s="769"/>
      <c r="AD797" s="769"/>
    </row>
    <row r="798" spans="1:30" x14ac:dyDescent="0.15">
      <c r="A798" s="212" t="s">
        <v>4919</v>
      </c>
      <c r="C798" s="493" t="s">
        <v>3413</v>
      </c>
      <c r="D798" s="490" t="s">
        <v>5239</v>
      </c>
      <c r="E798" s="490" t="s">
        <v>5229</v>
      </c>
      <c r="F798" s="233" t="s">
        <v>1358</v>
      </c>
      <c r="G798" s="494" t="s">
        <v>1395</v>
      </c>
      <c r="H798" s="495" t="s">
        <v>4588</v>
      </c>
      <c r="I798" s="496" t="s">
        <v>696</v>
      </c>
      <c r="J798" s="478" t="s">
        <v>7</v>
      </c>
      <c r="K798" s="737" t="s">
        <v>705</v>
      </c>
      <c r="L798" s="738"/>
      <c r="M798" s="252">
        <v>30407</v>
      </c>
      <c r="N798" s="498">
        <v>50</v>
      </c>
      <c r="O798" s="263">
        <v>10</v>
      </c>
      <c r="P798" s="251"/>
      <c r="Q798" s="500"/>
      <c r="AC798" s="769"/>
      <c r="AD798" s="769"/>
    </row>
    <row r="799" spans="1:30" x14ac:dyDescent="0.15">
      <c r="A799" s="212" t="s">
        <v>4919</v>
      </c>
      <c r="C799" s="493" t="s">
        <v>3413</v>
      </c>
      <c r="D799" s="490" t="s">
        <v>5239</v>
      </c>
      <c r="E799" s="490" t="s">
        <v>5229</v>
      </c>
      <c r="F799" s="233" t="s">
        <v>1750</v>
      </c>
      <c r="G799" s="494" t="s">
        <v>5234</v>
      </c>
      <c r="H799" s="495" t="s">
        <v>4590</v>
      </c>
      <c r="I799" s="496" t="s">
        <v>1472</v>
      </c>
      <c r="J799" s="478" t="s">
        <v>7</v>
      </c>
      <c r="K799" s="737" t="s">
        <v>705</v>
      </c>
      <c r="L799" s="738"/>
      <c r="M799" s="252">
        <v>39169</v>
      </c>
      <c r="N799" s="498">
        <v>30</v>
      </c>
      <c r="O799" s="263">
        <v>10</v>
      </c>
      <c r="P799" s="251"/>
      <c r="Q799" s="500"/>
      <c r="AC799" s="769"/>
      <c r="AD799" s="769"/>
    </row>
    <row r="800" spans="1:30" ht="28.5" x14ac:dyDescent="0.15">
      <c r="A800" s="212" t="s">
        <v>4919</v>
      </c>
      <c r="C800" s="493" t="s">
        <v>3413</v>
      </c>
      <c r="D800" s="490" t="s">
        <v>5239</v>
      </c>
      <c r="E800" s="490" t="s">
        <v>5232</v>
      </c>
      <c r="F800" s="233" t="s">
        <v>7664</v>
      </c>
      <c r="G800" s="494" t="s">
        <v>5231</v>
      </c>
      <c r="H800" s="495" t="s">
        <v>4589</v>
      </c>
      <c r="I800" s="496" t="s">
        <v>713</v>
      </c>
      <c r="J800" s="478" t="s">
        <v>27</v>
      </c>
      <c r="K800" s="737" t="s">
        <v>8105</v>
      </c>
      <c r="L800" s="738"/>
      <c r="M800" s="252">
        <v>39163</v>
      </c>
      <c r="N800" s="498">
        <v>50</v>
      </c>
      <c r="O800" s="263">
        <v>6</v>
      </c>
      <c r="P800" s="251"/>
      <c r="Q800" s="500"/>
      <c r="AC800" s="769"/>
      <c r="AD800" s="769"/>
    </row>
    <row r="801" spans="1:30" x14ac:dyDescent="0.15">
      <c r="A801" s="212" t="s">
        <v>4919</v>
      </c>
      <c r="C801" s="493" t="s">
        <v>3413</v>
      </c>
      <c r="D801" s="255" t="s">
        <v>5239</v>
      </c>
      <c r="E801" s="255" t="s">
        <v>5308</v>
      </c>
      <c r="F801" s="233" t="s">
        <v>1359</v>
      </c>
      <c r="G801" s="494" t="s">
        <v>5309</v>
      </c>
      <c r="H801" s="495" t="s">
        <v>4591</v>
      </c>
      <c r="I801" s="496" t="s">
        <v>716</v>
      </c>
      <c r="J801" s="478" t="s">
        <v>7</v>
      </c>
      <c r="K801" s="737" t="s">
        <v>1900</v>
      </c>
      <c r="L801" s="738"/>
      <c r="M801" s="252">
        <v>35520</v>
      </c>
      <c r="N801" s="498">
        <v>50</v>
      </c>
      <c r="O801" s="263">
        <v>10</v>
      </c>
      <c r="P801" s="251" t="s">
        <v>6504</v>
      </c>
      <c r="Q801" s="500"/>
      <c r="AC801" s="769"/>
      <c r="AD801" s="769"/>
    </row>
    <row r="802" spans="1:30" x14ac:dyDescent="0.15">
      <c r="A802" s="212" t="s">
        <v>4919</v>
      </c>
      <c r="C802" s="493" t="s">
        <v>3413</v>
      </c>
      <c r="D802" s="490" t="s">
        <v>5239</v>
      </c>
      <c r="E802" s="490" t="s">
        <v>5230</v>
      </c>
      <c r="F802" s="233" t="s">
        <v>1360</v>
      </c>
      <c r="G802" s="494" t="s">
        <v>5235</v>
      </c>
      <c r="H802" s="495" t="s">
        <v>4592</v>
      </c>
      <c r="I802" s="496" t="s">
        <v>712</v>
      </c>
      <c r="J802" s="478" t="s">
        <v>7</v>
      </c>
      <c r="K802" s="737" t="s">
        <v>711</v>
      </c>
      <c r="L802" s="738"/>
      <c r="M802" s="252">
        <v>35885</v>
      </c>
      <c r="N802" s="498">
        <v>50</v>
      </c>
      <c r="O802" s="263">
        <v>5</v>
      </c>
      <c r="P802" s="251"/>
      <c r="Q802" s="500"/>
      <c r="AC802" s="769"/>
      <c r="AD802" s="769"/>
    </row>
    <row r="803" spans="1:30" x14ac:dyDescent="0.15">
      <c r="A803" s="212" t="s">
        <v>4919</v>
      </c>
      <c r="C803" s="493" t="s">
        <v>3413</v>
      </c>
      <c r="D803" s="490" t="s">
        <v>5239</v>
      </c>
      <c r="E803" s="490" t="s">
        <v>5230</v>
      </c>
      <c r="F803" s="233" t="s">
        <v>1901</v>
      </c>
      <c r="G803" s="268" t="s">
        <v>5236</v>
      </c>
      <c r="H803" s="495" t="s">
        <v>4593</v>
      </c>
      <c r="I803" s="496" t="s">
        <v>707</v>
      </c>
      <c r="J803" s="478" t="s">
        <v>7</v>
      </c>
      <c r="K803" s="737" t="s">
        <v>8106</v>
      </c>
      <c r="L803" s="738"/>
      <c r="M803" s="252">
        <v>37344</v>
      </c>
      <c r="N803" s="498">
        <v>30</v>
      </c>
      <c r="O803" s="263">
        <v>6</v>
      </c>
      <c r="P803" s="251"/>
      <c r="Q803" s="500"/>
      <c r="AC803" s="769"/>
      <c r="AD803" s="769"/>
    </row>
    <row r="804" spans="1:30" x14ac:dyDescent="0.15">
      <c r="A804" s="212" t="s">
        <v>4919</v>
      </c>
      <c r="C804" s="493" t="s">
        <v>3413</v>
      </c>
      <c r="D804" s="490" t="s">
        <v>5239</v>
      </c>
      <c r="E804" s="490" t="s">
        <v>5230</v>
      </c>
      <c r="F804" s="233" t="s">
        <v>1902</v>
      </c>
      <c r="G804" s="268" t="s">
        <v>5237</v>
      </c>
      <c r="H804" s="495" t="s">
        <v>4595</v>
      </c>
      <c r="I804" s="496" t="s">
        <v>1420</v>
      </c>
      <c r="J804" s="478" t="s">
        <v>7</v>
      </c>
      <c r="K804" s="737" t="s">
        <v>1900</v>
      </c>
      <c r="L804" s="738"/>
      <c r="M804" s="252">
        <v>40625</v>
      </c>
      <c r="N804" s="498">
        <v>29</v>
      </c>
      <c r="O804" s="263">
        <v>10</v>
      </c>
      <c r="P804" s="251"/>
      <c r="Q804" s="500"/>
      <c r="AC804" s="769"/>
      <c r="AD804" s="769"/>
    </row>
    <row r="805" spans="1:30" x14ac:dyDescent="0.15">
      <c r="A805" s="212" t="s">
        <v>4919</v>
      </c>
      <c r="C805" s="493" t="s">
        <v>3413</v>
      </c>
      <c r="D805" s="490" t="s">
        <v>5239</v>
      </c>
      <c r="E805" s="490" t="s">
        <v>5230</v>
      </c>
      <c r="F805" s="233" t="s">
        <v>2006</v>
      </c>
      <c r="G805" s="494" t="s">
        <v>5238</v>
      </c>
      <c r="H805" s="495" t="s">
        <v>4594</v>
      </c>
      <c r="I805" s="496" t="s">
        <v>2319</v>
      </c>
      <c r="J805" s="478" t="s">
        <v>7</v>
      </c>
      <c r="K805" s="737" t="s">
        <v>8107</v>
      </c>
      <c r="L805" s="738"/>
      <c r="M805" s="249">
        <v>41670</v>
      </c>
      <c r="N805" s="498">
        <v>29</v>
      </c>
      <c r="O805" s="263">
        <v>6</v>
      </c>
      <c r="P805" s="251" t="s">
        <v>6075</v>
      </c>
      <c r="Q805" s="500"/>
      <c r="AC805" s="769"/>
      <c r="AD805" s="769"/>
    </row>
    <row r="806" spans="1:30" x14ac:dyDescent="0.15">
      <c r="A806" s="212" t="s">
        <v>4919</v>
      </c>
      <c r="C806" s="493" t="s">
        <v>3413</v>
      </c>
      <c r="D806" s="490" t="s">
        <v>5285</v>
      </c>
      <c r="E806" s="255" t="s">
        <v>5273</v>
      </c>
      <c r="F806" s="233" t="s">
        <v>1361</v>
      </c>
      <c r="G806" s="494" t="s">
        <v>5274</v>
      </c>
      <c r="H806" s="495" t="s">
        <v>4596</v>
      </c>
      <c r="I806" s="496" t="s">
        <v>720</v>
      </c>
      <c r="J806" s="478" t="s">
        <v>7</v>
      </c>
      <c r="K806" s="737" t="s">
        <v>494</v>
      </c>
      <c r="L806" s="738"/>
      <c r="M806" s="252">
        <v>33695</v>
      </c>
      <c r="N806" s="498">
        <v>50</v>
      </c>
      <c r="O806" s="263">
        <v>10</v>
      </c>
      <c r="P806" s="251"/>
      <c r="Q806" s="500"/>
      <c r="AC806" s="769"/>
      <c r="AD806" s="769"/>
    </row>
    <row r="807" spans="1:30" x14ac:dyDescent="0.15">
      <c r="A807" s="212" t="s">
        <v>4919</v>
      </c>
      <c r="C807" s="493" t="s">
        <v>6266</v>
      </c>
      <c r="D807" s="490" t="s">
        <v>5285</v>
      </c>
      <c r="E807" s="255" t="s">
        <v>5273</v>
      </c>
      <c r="F807" s="233" t="s">
        <v>6267</v>
      </c>
      <c r="G807" s="494" t="s">
        <v>6268</v>
      </c>
      <c r="H807" s="495" t="s">
        <v>6269</v>
      </c>
      <c r="I807" s="496" t="s">
        <v>718</v>
      </c>
      <c r="J807" s="478" t="s">
        <v>7</v>
      </c>
      <c r="K807" s="737" t="s">
        <v>8108</v>
      </c>
      <c r="L807" s="738"/>
      <c r="M807" s="252">
        <v>42916</v>
      </c>
      <c r="N807" s="498">
        <v>29</v>
      </c>
      <c r="O807" s="263" t="s">
        <v>6475</v>
      </c>
      <c r="P807" s="251"/>
      <c r="Q807" s="500"/>
      <c r="AC807" s="769"/>
      <c r="AD807" s="769"/>
    </row>
    <row r="808" spans="1:30" x14ac:dyDescent="0.15">
      <c r="A808" s="212" t="s">
        <v>4919</v>
      </c>
      <c r="C808" s="493" t="s">
        <v>3413</v>
      </c>
      <c r="D808" s="490" t="s">
        <v>5285</v>
      </c>
      <c r="E808" s="490" t="s">
        <v>5275</v>
      </c>
      <c r="F808" s="233" t="s">
        <v>1362</v>
      </c>
      <c r="G808" s="494" t="s">
        <v>5277</v>
      </c>
      <c r="H808" s="495" t="s">
        <v>4598</v>
      </c>
      <c r="I808" s="496" t="s">
        <v>739</v>
      </c>
      <c r="J808" s="478" t="s">
        <v>7</v>
      </c>
      <c r="K808" s="737" t="s">
        <v>738</v>
      </c>
      <c r="L808" s="738"/>
      <c r="M808" s="252">
        <v>30498</v>
      </c>
      <c r="N808" s="498">
        <v>50</v>
      </c>
      <c r="O808" s="263">
        <v>10</v>
      </c>
      <c r="P808" s="251"/>
      <c r="Q808" s="500"/>
      <c r="AC808" s="769"/>
      <c r="AD808" s="769"/>
    </row>
    <row r="809" spans="1:30" x14ac:dyDescent="0.15">
      <c r="A809" s="212" t="s">
        <v>4919</v>
      </c>
      <c r="C809" s="493" t="s">
        <v>3413</v>
      </c>
      <c r="D809" s="490" t="s">
        <v>5285</v>
      </c>
      <c r="E809" s="490" t="s">
        <v>5275</v>
      </c>
      <c r="F809" s="233" t="s">
        <v>1363</v>
      </c>
      <c r="G809" s="494" t="s">
        <v>5278</v>
      </c>
      <c r="H809" s="495" t="s">
        <v>4597</v>
      </c>
      <c r="I809" s="496" t="s">
        <v>746</v>
      </c>
      <c r="J809" s="478" t="s">
        <v>7</v>
      </c>
      <c r="K809" s="737" t="s">
        <v>745</v>
      </c>
      <c r="L809" s="738"/>
      <c r="M809" s="252">
        <v>36982</v>
      </c>
      <c r="N809" s="498">
        <v>30</v>
      </c>
      <c r="O809" s="263">
        <v>10</v>
      </c>
      <c r="P809" s="251"/>
      <c r="Q809" s="500"/>
      <c r="AC809" s="769"/>
      <c r="AD809" s="769"/>
    </row>
    <row r="810" spans="1:30" x14ac:dyDescent="0.15">
      <c r="A810" s="212" t="s">
        <v>4919</v>
      </c>
      <c r="C810" s="493" t="s">
        <v>3413</v>
      </c>
      <c r="D810" s="490" t="s">
        <v>5285</v>
      </c>
      <c r="E810" s="490" t="s">
        <v>5275</v>
      </c>
      <c r="F810" s="233" t="s">
        <v>1364</v>
      </c>
      <c r="G810" s="494" t="s">
        <v>5279</v>
      </c>
      <c r="H810" s="495" t="s">
        <v>4599</v>
      </c>
      <c r="I810" s="496" t="s">
        <v>734</v>
      </c>
      <c r="J810" s="478" t="s">
        <v>7</v>
      </c>
      <c r="K810" s="737" t="s">
        <v>8109</v>
      </c>
      <c r="L810" s="738"/>
      <c r="M810" s="252">
        <v>40631</v>
      </c>
      <c r="N810" s="498">
        <v>29</v>
      </c>
      <c r="O810" s="263">
        <v>14</v>
      </c>
      <c r="P810" s="251"/>
      <c r="Q810" s="500"/>
      <c r="AC810" s="769"/>
      <c r="AD810" s="769"/>
    </row>
    <row r="811" spans="1:30" x14ac:dyDescent="0.15">
      <c r="C811" s="493" t="s">
        <v>6266</v>
      </c>
      <c r="D811" s="490" t="s">
        <v>5285</v>
      </c>
      <c r="E811" s="490" t="s">
        <v>5275</v>
      </c>
      <c r="F811" s="233" t="s">
        <v>6505</v>
      </c>
      <c r="G811" s="494" t="s">
        <v>6506</v>
      </c>
      <c r="H811" s="495" t="s">
        <v>6264</v>
      </c>
      <c r="I811" s="496" t="s">
        <v>744</v>
      </c>
      <c r="J811" s="478" t="s">
        <v>7</v>
      </c>
      <c r="K811" s="737" t="s">
        <v>8110</v>
      </c>
      <c r="L811" s="738"/>
      <c r="M811" s="252">
        <v>43252</v>
      </c>
      <c r="N811" s="498">
        <v>29</v>
      </c>
      <c r="O811" s="263" t="s">
        <v>6475</v>
      </c>
      <c r="P811" s="251"/>
      <c r="Q811" s="500"/>
      <c r="AC811" s="769"/>
      <c r="AD811" s="769"/>
    </row>
    <row r="812" spans="1:30" x14ac:dyDescent="0.15">
      <c r="A812" s="212" t="s">
        <v>4919</v>
      </c>
      <c r="C812" s="493" t="s">
        <v>3413</v>
      </c>
      <c r="D812" s="490" t="s">
        <v>5252</v>
      </c>
      <c r="E812" s="490" t="s">
        <v>5241</v>
      </c>
      <c r="F812" s="233" t="s">
        <v>1365</v>
      </c>
      <c r="G812" s="494" t="s">
        <v>5240</v>
      </c>
      <c r="H812" s="495" t="s">
        <v>4601</v>
      </c>
      <c r="I812" s="496" t="s">
        <v>749</v>
      </c>
      <c r="J812" s="478" t="s">
        <v>7</v>
      </c>
      <c r="K812" s="737" t="s">
        <v>1839</v>
      </c>
      <c r="L812" s="738"/>
      <c r="M812" s="252">
        <v>35153</v>
      </c>
      <c r="N812" s="498">
        <v>30</v>
      </c>
      <c r="O812" s="263">
        <v>3</v>
      </c>
      <c r="P812" s="251"/>
      <c r="Q812" s="500"/>
      <c r="AC812" s="769"/>
      <c r="AD812" s="769"/>
    </row>
    <row r="813" spans="1:30" x14ac:dyDescent="0.15">
      <c r="A813" s="212" t="s">
        <v>4919</v>
      </c>
      <c r="C813" s="493" t="s">
        <v>3413</v>
      </c>
      <c r="D813" s="490" t="s">
        <v>5252</v>
      </c>
      <c r="E813" s="490" t="s">
        <v>5244</v>
      </c>
      <c r="F813" s="233" t="s">
        <v>1366</v>
      </c>
      <c r="G813" s="494" t="s">
        <v>5242</v>
      </c>
      <c r="H813" s="495" t="s">
        <v>4600</v>
      </c>
      <c r="I813" s="496" t="s">
        <v>755</v>
      </c>
      <c r="J813" s="478" t="s">
        <v>7</v>
      </c>
      <c r="K813" s="737" t="s">
        <v>753</v>
      </c>
      <c r="L813" s="738"/>
      <c r="M813" s="252">
        <v>35520</v>
      </c>
      <c r="N813" s="498">
        <v>50</v>
      </c>
      <c r="O813" s="263">
        <v>30</v>
      </c>
      <c r="P813" s="251"/>
      <c r="Q813" s="500"/>
      <c r="AC813" s="769"/>
      <c r="AD813" s="769"/>
    </row>
    <row r="814" spans="1:30" x14ac:dyDescent="0.15">
      <c r="A814" s="212" t="s">
        <v>4919</v>
      </c>
      <c r="C814" s="493" t="s">
        <v>3413</v>
      </c>
      <c r="D814" s="490" t="s">
        <v>5252</v>
      </c>
      <c r="E814" s="490" t="s">
        <v>5244</v>
      </c>
      <c r="F814" s="233" t="s">
        <v>1367</v>
      </c>
      <c r="G814" s="494" t="s">
        <v>5243</v>
      </c>
      <c r="H814" s="495" t="s">
        <v>4602</v>
      </c>
      <c r="I814" s="496" t="s">
        <v>1121</v>
      </c>
      <c r="J814" s="478" t="s">
        <v>7</v>
      </c>
      <c r="K814" s="737" t="s">
        <v>235</v>
      </c>
      <c r="L814" s="738"/>
      <c r="M814" s="252">
        <v>37712</v>
      </c>
      <c r="N814" s="498">
        <v>60</v>
      </c>
      <c r="O814" s="263">
        <v>12</v>
      </c>
      <c r="P814" s="251"/>
      <c r="Q814" s="500"/>
      <c r="AC814" s="769"/>
      <c r="AD814" s="769"/>
    </row>
    <row r="815" spans="1:30" x14ac:dyDescent="0.15">
      <c r="A815" s="212" t="s">
        <v>4919</v>
      </c>
      <c r="C815" s="493" t="s">
        <v>3413</v>
      </c>
      <c r="D815" s="490" t="s">
        <v>5252</v>
      </c>
      <c r="E815" s="490" t="s">
        <v>5247</v>
      </c>
      <c r="F815" s="233" t="s">
        <v>1903</v>
      </c>
      <c r="G815" s="494" t="s">
        <v>5245</v>
      </c>
      <c r="H815" s="495" t="s">
        <v>4604</v>
      </c>
      <c r="I815" s="496" t="s">
        <v>760</v>
      </c>
      <c r="J815" s="478" t="s">
        <v>7</v>
      </c>
      <c r="K815" s="737" t="s">
        <v>759</v>
      </c>
      <c r="L815" s="738"/>
      <c r="M815" s="252">
        <v>32599</v>
      </c>
      <c r="N815" s="498">
        <v>50</v>
      </c>
      <c r="O815" s="263">
        <v>25</v>
      </c>
      <c r="P815" s="251"/>
      <c r="Q815" s="500"/>
      <c r="AC815" s="769"/>
      <c r="AD815" s="769"/>
    </row>
    <row r="816" spans="1:30" x14ac:dyDescent="0.15">
      <c r="A816" s="212" t="s">
        <v>4919</v>
      </c>
      <c r="C816" s="493" t="s">
        <v>3413</v>
      </c>
      <c r="D816" s="490" t="s">
        <v>5252</v>
      </c>
      <c r="E816" s="490" t="s">
        <v>5247</v>
      </c>
      <c r="F816" s="233" t="s">
        <v>2443</v>
      </c>
      <c r="G816" s="494" t="s">
        <v>5246</v>
      </c>
      <c r="H816" s="495" t="s">
        <v>4603</v>
      </c>
      <c r="I816" s="496" t="s">
        <v>2444</v>
      </c>
      <c r="J816" s="478" t="s">
        <v>7</v>
      </c>
      <c r="K816" s="737" t="s">
        <v>355</v>
      </c>
      <c r="L816" s="738"/>
      <c r="M816" s="252">
        <v>41712</v>
      </c>
      <c r="N816" s="498">
        <v>29</v>
      </c>
      <c r="O816" s="263">
        <v>11</v>
      </c>
      <c r="P816" s="251"/>
      <c r="Q816" s="500"/>
      <c r="AC816" s="769"/>
      <c r="AD816" s="769"/>
    </row>
    <row r="817" spans="1:30" x14ac:dyDescent="0.15">
      <c r="A817" s="212" t="s">
        <v>4919</v>
      </c>
      <c r="C817" s="493" t="s">
        <v>3413</v>
      </c>
      <c r="D817" s="490" t="s">
        <v>5252</v>
      </c>
      <c r="E817" s="490" t="s">
        <v>5249</v>
      </c>
      <c r="F817" s="233" t="s">
        <v>2125</v>
      </c>
      <c r="G817" s="494" t="s">
        <v>5248</v>
      </c>
      <c r="H817" s="495" t="s">
        <v>4605</v>
      </c>
      <c r="I817" s="496" t="s">
        <v>2445</v>
      </c>
      <c r="J817" s="478" t="s">
        <v>7</v>
      </c>
      <c r="K817" s="737" t="s">
        <v>7957</v>
      </c>
      <c r="L817" s="738"/>
      <c r="M817" s="252">
        <v>41754</v>
      </c>
      <c r="N817" s="498">
        <v>29</v>
      </c>
      <c r="O817" s="262"/>
      <c r="P817" s="251"/>
      <c r="Q817" s="500"/>
      <c r="AC817" s="769"/>
      <c r="AD817" s="769"/>
    </row>
    <row r="818" spans="1:30" x14ac:dyDescent="0.15">
      <c r="A818" s="212" t="s">
        <v>4919</v>
      </c>
      <c r="C818" s="493" t="s">
        <v>3413</v>
      </c>
      <c r="D818" s="490" t="s">
        <v>5252</v>
      </c>
      <c r="E818" s="490" t="s">
        <v>5251</v>
      </c>
      <c r="F818" s="233" t="s">
        <v>1368</v>
      </c>
      <c r="G818" s="494" t="s">
        <v>5250</v>
      </c>
      <c r="H818" s="495" t="s">
        <v>4606</v>
      </c>
      <c r="I818" s="496" t="s">
        <v>766</v>
      </c>
      <c r="J818" s="478" t="s">
        <v>7</v>
      </c>
      <c r="K818" s="737" t="s">
        <v>765</v>
      </c>
      <c r="L818" s="738"/>
      <c r="M818" s="252">
        <v>30011</v>
      </c>
      <c r="N818" s="498">
        <v>80</v>
      </c>
      <c r="O818" s="263">
        <v>10</v>
      </c>
      <c r="P818" s="251"/>
      <c r="Q818" s="500"/>
      <c r="AC818" s="769"/>
      <c r="AD818" s="769"/>
    </row>
    <row r="819" spans="1:30" x14ac:dyDescent="0.15">
      <c r="A819" s="212" t="s">
        <v>4919</v>
      </c>
      <c r="C819" s="493" t="s">
        <v>3413</v>
      </c>
      <c r="D819" s="490" t="s">
        <v>5285</v>
      </c>
      <c r="E819" s="490" t="s">
        <v>5282</v>
      </c>
      <c r="F819" s="233" t="s">
        <v>1369</v>
      </c>
      <c r="G819" s="494" t="s">
        <v>5280</v>
      </c>
      <c r="H819" s="495" t="s">
        <v>3415</v>
      </c>
      <c r="I819" s="496" t="s">
        <v>781</v>
      </c>
      <c r="J819" s="478" t="s">
        <v>7</v>
      </c>
      <c r="K819" s="737" t="s">
        <v>780</v>
      </c>
      <c r="L819" s="738"/>
      <c r="M819" s="252">
        <v>30042</v>
      </c>
      <c r="N819" s="498">
        <v>77</v>
      </c>
      <c r="O819" s="263">
        <v>23</v>
      </c>
      <c r="P819" s="251"/>
      <c r="Q819" s="500"/>
      <c r="AC819" s="769"/>
      <c r="AD819" s="769"/>
    </row>
    <row r="820" spans="1:30" x14ac:dyDescent="0.15">
      <c r="A820" s="212" t="s">
        <v>4919</v>
      </c>
      <c r="C820" s="493" t="s">
        <v>3413</v>
      </c>
      <c r="D820" s="490" t="s">
        <v>5285</v>
      </c>
      <c r="E820" s="490" t="s">
        <v>5282</v>
      </c>
      <c r="F820" s="233" t="s">
        <v>2007</v>
      </c>
      <c r="G820" s="494" t="s">
        <v>5281</v>
      </c>
      <c r="H820" s="495" t="s">
        <v>4607</v>
      </c>
      <c r="I820" s="496" t="s">
        <v>2446</v>
      </c>
      <c r="J820" s="478" t="s">
        <v>7</v>
      </c>
      <c r="K820" s="737" t="s">
        <v>7009</v>
      </c>
      <c r="L820" s="738"/>
      <c r="M820" s="252">
        <v>41597</v>
      </c>
      <c r="N820" s="498">
        <v>29</v>
      </c>
      <c r="O820" s="263">
        <v>10</v>
      </c>
      <c r="P820" s="251"/>
      <c r="Q820" s="500"/>
      <c r="AC820" s="769"/>
      <c r="AD820" s="769"/>
    </row>
    <row r="821" spans="1:30" x14ac:dyDescent="0.15">
      <c r="A821" s="212" t="s">
        <v>4919</v>
      </c>
      <c r="C821" s="493" t="s">
        <v>3413</v>
      </c>
      <c r="D821" s="490" t="s">
        <v>5285</v>
      </c>
      <c r="E821" s="255" t="s">
        <v>5284</v>
      </c>
      <c r="F821" s="233" t="s">
        <v>1370</v>
      </c>
      <c r="G821" s="494" t="s">
        <v>5283</v>
      </c>
      <c r="H821" s="495" t="s">
        <v>4608</v>
      </c>
      <c r="I821" s="496" t="s">
        <v>767</v>
      </c>
      <c r="J821" s="478" t="s">
        <v>6076</v>
      </c>
      <c r="K821" s="737" t="s">
        <v>768</v>
      </c>
      <c r="L821" s="738"/>
      <c r="M821" s="252">
        <v>42822</v>
      </c>
      <c r="N821" s="498">
        <v>44</v>
      </c>
      <c r="O821" s="263">
        <v>4</v>
      </c>
      <c r="P821" s="251"/>
      <c r="Q821" s="500"/>
      <c r="AC821" s="769"/>
      <c r="AD821" s="769"/>
    </row>
    <row r="822" spans="1:30" x14ac:dyDescent="0.15">
      <c r="A822" s="212" t="s">
        <v>4919</v>
      </c>
      <c r="C822" s="493" t="s">
        <v>6087</v>
      </c>
      <c r="D822" s="490" t="s">
        <v>5285</v>
      </c>
      <c r="E822" s="255" t="s">
        <v>5284</v>
      </c>
      <c r="F822" s="233" t="s">
        <v>6088</v>
      </c>
      <c r="G822" s="494" t="s">
        <v>6089</v>
      </c>
      <c r="H822" s="495" t="s">
        <v>4061</v>
      </c>
      <c r="I822" s="496" t="s">
        <v>6090</v>
      </c>
      <c r="J822" s="478" t="s">
        <v>6076</v>
      </c>
      <c r="K822" s="737" t="s">
        <v>1843</v>
      </c>
      <c r="L822" s="738"/>
      <c r="M822" s="252">
        <v>42824</v>
      </c>
      <c r="N822" s="498">
        <v>29</v>
      </c>
      <c r="O822" s="263">
        <v>5</v>
      </c>
      <c r="P822" s="251"/>
      <c r="Q822" s="500"/>
      <c r="AC822" s="769"/>
      <c r="AD822" s="769"/>
    </row>
    <row r="823" spans="1:30" x14ac:dyDescent="0.15">
      <c r="A823" s="212" t="s">
        <v>4919</v>
      </c>
      <c r="C823" s="493" t="s">
        <v>6266</v>
      </c>
      <c r="D823" s="490" t="s">
        <v>5285</v>
      </c>
      <c r="E823" s="255" t="s">
        <v>5284</v>
      </c>
      <c r="F823" s="233" t="s">
        <v>6270</v>
      </c>
      <c r="G823" s="494" t="s">
        <v>6271</v>
      </c>
      <c r="H823" s="495" t="s">
        <v>5545</v>
      </c>
      <c r="I823" s="496" t="s">
        <v>770</v>
      </c>
      <c r="J823" s="478" t="s">
        <v>7</v>
      </c>
      <c r="K823" s="737" t="s">
        <v>769</v>
      </c>
      <c r="L823" s="738"/>
      <c r="M823" s="252">
        <v>42886</v>
      </c>
      <c r="N823" s="498">
        <v>36</v>
      </c>
      <c r="O823" s="263">
        <v>4</v>
      </c>
      <c r="P823" s="251"/>
      <c r="Q823" s="500"/>
      <c r="AC823" s="769"/>
      <c r="AD823" s="769"/>
    </row>
    <row r="824" spans="1:30" x14ac:dyDescent="0.15">
      <c r="A824" s="212" t="s">
        <v>4919</v>
      </c>
      <c r="C824" s="493" t="s">
        <v>6266</v>
      </c>
      <c r="D824" s="490" t="s">
        <v>5300</v>
      </c>
      <c r="E824" s="490" t="s">
        <v>5288</v>
      </c>
      <c r="F824" s="233" t="s">
        <v>1904</v>
      </c>
      <c r="G824" s="494" t="s">
        <v>7362</v>
      </c>
      <c r="H824" s="495" t="s">
        <v>7219</v>
      </c>
      <c r="I824" s="496" t="s">
        <v>7220</v>
      </c>
      <c r="J824" s="478" t="s">
        <v>7</v>
      </c>
      <c r="K824" s="737" t="s">
        <v>898</v>
      </c>
      <c r="L824" s="738"/>
      <c r="M824" s="252">
        <v>43556</v>
      </c>
      <c r="N824" s="498">
        <v>80</v>
      </c>
      <c r="O824" s="263">
        <v>4</v>
      </c>
      <c r="P824" s="251"/>
      <c r="Q824" s="500"/>
      <c r="AC824" s="769"/>
      <c r="AD824" s="769"/>
    </row>
    <row r="825" spans="1:30" x14ac:dyDescent="0.15">
      <c r="A825" s="212" t="s">
        <v>4919</v>
      </c>
      <c r="C825" s="493" t="s">
        <v>3413</v>
      </c>
      <c r="D825" s="490" t="s">
        <v>5300</v>
      </c>
      <c r="E825" s="490" t="s">
        <v>5291</v>
      </c>
      <c r="F825" s="233" t="s">
        <v>1371</v>
      </c>
      <c r="G825" s="494" t="s">
        <v>5289</v>
      </c>
      <c r="H825" s="495" t="s">
        <v>4609</v>
      </c>
      <c r="I825" s="496" t="s">
        <v>794</v>
      </c>
      <c r="J825" s="478" t="s">
        <v>7</v>
      </c>
      <c r="K825" s="737" t="s">
        <v>793</v>
      </c>
      <c r="L825" s="738"/>
      <c r="M825" s="252">
        <v>32295</v>
      </c>
      <c r="N825" s="498">
        <v>70</v>
      </c>
      <c r="O825" s="263">
        <v>13</v>
      </c>
      <c r="P825" s="251"/>
      <c r="Q825" s="500"/>
      <c r="AC825" s="769"/>
      <c r="AD825" s="769"/>
    </row>
    <row r="826" spans="1:30" x14ac:dyDescent="0.15">
      <c r="A826" s="212" t="s">
        <v>4919</v>
      </c>
      <c r="C826" s="371" t="s">
        <v>3413</v>
      </c>
      <c r="D826" s="230" t="s">
        <v>5300</v>
      </c>
      <c r="E826" s="230" t="s">
        <v>5291</v>
      </c>
      <c r="F826" s="233" t="s">
        <v>1372</v>
      </c>
      <c r="G826" s="494" t="s">
        <v>5290</v>
      </c>
      <c r="H826" s="495" t="s">
        <v>4611</v>
      </c>
      <c r="I826" s="496" t="s">
        <v>1905</v>
      </c>
      <c r="J826" s="478" t="s">
        <v>7</v>
      </c>
      <c r="K826" s="737" t="s">
        <v>803</v>
      </c>
      <c r="L826" s="738"/>
      <c r="M826" s="252">
        <v>34790</v>
      </c>
      <c r="N826" s="498">
        <v>50</v>
      </c>
      <c r="O826" s="263">
        <v>12</v>
      </c>
      <c r="P826" s="251"/>
      <c r="Q826" s="500"/>
      <c r="AC826" s="769"/>
      <c r="AD826" s="769"/>
    </row>
    <row r="827" spans="1:30" x14ac:dyDescent="0.15">
      <c r="A827" s="212" t="s">
        <v>4919</v>
      </c>
      <c r="C827" s="224" t="s">
        <v>3413</v>
      </c>
      <c r="D827" s="230" t="s">
        <v>5300</v>
      </c>
      <c r="E827" s="372" t="s">
        <v>5291</v>
      </c>
      <c r="F827" s="373" t="s">
        <v>7050</v>
      </c>
      <c r="G827" s="373" t="s">
        <v>7051</v>
      </c>
      <c r="H827" s="368" t="s">
        <v>7052</v>
      </c>
      <c r="I827" s="272" t="s">
        <v>7053</v>
      </c>
      <c r="J827" s="595" t="s">
        <v>921</v>
      </c>
      <c r="K827" s="737" t="s">
        <v>803</v>
      </c>
      <c r="L827" s="738"/>
      <c r="M827" s="272" t="s">
        <v>7054</v>
      </c>
      <c r="N827" s="369">
        <v>30</v>
      </c>
      <c r="O827" s="370"/>
      <c r="P827" s="469"/>
      <c r="AC827" s="769"/>
      <c r="AD827" s="769"/>
    </row>
    <row r="828" spans="1:30" x14ac:dyDescent="0.15">
      <c r="A828" s="212" t="s">
        <v>4919</v>
      </c>
      <c r="C828" s="371" t="s">
        <v>3413</v>
      </c>
      <c r="D828" s="230" t="s">
        <v>5300</v>
      </c>
      <c r="E828" s="230" t="s">
        <v>5293</v>
      </c>
      <c r="F828" s="233" t="s">
        <v>1373</v>
      </c>
      <c r="G828" s="494" t="s">
        <v>5292</v>
      </c>
      <c r="H828" s="495" t="s">
        <v>4610</v>
      </c>
      <c r="I828" s="496" t="s">
        <v>811</v>
      </c>
      <c r="J828" s="478" t="s">
        <v>7</v>
      </c>
      <c r="K828" s="737" t="s">
        <v>1373</v>
      </c>
      <c r="L828" s="738"/>
      <c r="M828" s="252">
        <v>37712</v>
      </c>
      <c r="N828" s="498">
        <v>70</v>
      </c>
      <c r="O828" s="263">
        <v>20</v>
      </c>
      <c r="P828" s="251"/>
      <c r="Q828" s="500"/>
      <c r="AC828" s="769"/>
      <c r="AD828" s="769"/>
    </row>
    <row r="829" spans="1:30" x14ac:dyDescent="0.15">
      <c r="A829" s="212" t="s">
        <v>4919</v>
      </c>
      <c r="C829" s="371" t="s">
        <v>3413</v>
      </c>
      <c r="D829" s="230" t="s">
        <v>5300</v>
      </c>
      <c r="E829" s="230" t="s">
        <v>5295</v>
      </c>
      <c r="F829" s="233" t="s">
        <v>1374</v>
      </c>
      <c r="G829" s="494" t="s">
        <v>5294</v>
      </c>
      <c r="H829" s="495" t="s">
        <v>4612</v>
      </c>
      <c r="I829" s="496" t="s">
        <v>814</v>
      </c>
      <c r="J829" s="478" t="s">
        <v>7</v>
      </c>
      <c r="K829" s="737" t="s">
        <v>815</v>
      </c>
      <c r="L829" s="738"/>
      <c r="M829" s="252">
        <v>36251</v>
      </c>
      <c r="N829" s="498">
        <v>80</v>
      </c>
      <c r="O829" s="263">
        <v>20</v>
      </c>
      <c r="P829" s="251"/>
      <c r="Q829" s="500"/>
      <c r="AC829" s="769"/>
      <c r="AD829" s="769"/>
    </row>
    <row r="830" spans="1:30" x14ac:dyDescent="0.15">
      <c r="A830" s="212" t="s">
        <v>4919</v>
      </c>
      <c r="C830" s="493" t="s">
        <v>3413</v>
      </c>
      <c r="D830" s="490" t="s">
        <v>5300</v>
      </c>
      <c r="E830" s="490" t="s">
        <v>5297</v>
      </c>
      <c r="F830" s="233" t="s">
        <v>2447</v>
      </c>
      <c r="G830" s="494" t="s">
        <v>7890</v>
      </c>
      <c r="H830" s="495" t="s">
        <v>4613</v>
      </c>
      <c r="I830" s="496" t="s">
        <v>822</v>
      </c>
      <c r="J830" s="478" t="s">
        <v>7</v>
      </c>
      <c r="K830" s="737" t="s">
        <v>451</v>
      </c>
      <c r="L830" s="738"/>
      <c r="M830" s="252">
        <v>34060</v>
      </c>
      <c r="N830" s="498">
        <v>52</v>
      </c>
      <c r="O830" s="263">
        <v>14</v>
      </c>
      <c r="P830" s="251"/>
      <c r="Q830" s="500"/>
      <c r="AC830" s="769"/>
      <c r="AD830" s="769"/>
    </row>
    <row r="831" spans="1:30" x14ac:dyDescent="0.15">
      <c r="A831" s="212" t="s">
        <v>4919</v>
      </c>
      <c r="C831" s="493" t="s">
        <v>3413</v>
      </c>
      <c r="D831" s="490" t="s">
        <v>5300</v>
      </c>
      <c r="E831" s="490" t="s">
        <v>5297</v>
      </c>
      <c r="F831" s="233" t="s">
        <v>1375</v>
      </c>
      <c r="G831" s="494" t="s">
        <v>5296</v>
      </c>
      <c r="H831" s="495" t="s">
        <v>4615</v>
      </c>
      <c r="I831" s="496" t="s">
        <v>836</v>
      </c>
      <c r="J831" s="491" t="s">
        <v>7</v>
      </c>
      <c r="K831" s="737" t="s">
        <v>841</v>
      </c>
      <c r="L831" s="738"/>
      <c r="M831" s="252">
        <v>41423</v>
      </c>
      <c r="N831" s="498">
        <v>110</v>
      </c>
      <c r="O831" s="263">
        <v>12</v>
      </c>
      <c r="P831" s="251"/>
      <c r="Q831" s="500"/>
      <c r="AC831" s="769"/>
      <c r="AD831" s="769"/>
    </row>
    <row r="832" spans="1:30" x14ac:dyDescent="0.15">
      <c r="A832" s="212" t="s">
        <v>4919</v>
      </c>
      <c r="C832" s="493" t="s">
        <v>6266</v>
      </c>
      <c r="D832" s="490" t="s">
        <v>5300</v>
      </c>
      <c r="E832" s="490" t="s">
        <v>6272</v>
      </c>
      <c r="F832" s="233" t="s">
        <v>6273</v>
      </c>
      <c r="G832" s="494" t="s">
        <v>7891</v>
      </c>
      <c r="H832" s="495" t="s">
        <v>6274</v>
      </c>
      <c r="I832" s="496" t="s">
        <v>822</v>
      </c>
      <c r="J832" s="491" t="s">
        <v>7</v>
      </c>
      <c r="K832" s="737" t="s">
        <v>821</v>
      </c>
      <c r="L832" s="738"/>
      <c r="M832" s="252">
        <v>42886</v>
      </c>
      <c r="N832" s="498">
        <v>29</v>
      </c>
      <c r="O832" s="263"/>
      <c r="P832" s="251"/>
      <c r="Q832" s="500"/>
      <c r="AC832" s="769"/>
      <c r="AD832" s="769"/>
    </row>
    <row r="833" spans="1:30" x14ac:dyDescent="0.15">
      <c r="A833" s="212" t="s">
        <v>4919</v>
      </c>
      <c r="C833" s="493" t="s">
        <v>3413</v>
      </c>
      <c r="D833" s="490" t="s">
        <v>5300</v>
      </c>
      <c r="E833" s="490" t="s">
        <v>5299</v>
      </c>
      <c r="F833" s="233" t="s">
        <v>1376</v>
      </c>
      <c r="G833" s="494" t="s">
        <v>5298</v>
      </c>
      <c r="H833" s="495" t="s">
        <v>4614</v>
      </c>
      <c r="I833" s="496" t="s">
        <v>849</v>
      </c>
      <c r="J833" s="478" t="s">
        <v>7</v>
      </c>
      <c r="K833" s="737" t="s">
        <v>847</v>
      </c>
      <c r="L833" s="738"/>
      <c r="M833" s="252">
        <v>34790</v>
      </c>
      <c r="N833" s="498">
        <v>70</v>
      </c>
      <c r="O833" s="263">
        <v>15</v>
      </c>
      <c r="P833" s="251"/>
      <c r="Q833" s="500"/>
      <c r="AC833" s="769"/>
      <c r="AD833" s="769"/>
    </row>
    <row r="834" spans="1:30" x14ac:dyDescent="0.15">
      <c r="A834" s="212" t="s">
        <v>4919</v>
      </c>
      <c r="C834" s="493" t="s">
        <v>3413</v>
      </c>
      <c r="D834" s="490" t="s">
        <v>5300</v>
      </c>
      <c r="E834" s="490" t="s">
        <v>5299</v>
      </c>
      <c r="F834" s="458" t="s">
        <v>1746</v>
      </c>
      <c r="G834" s="477" t="s">
        <v>5311</v>
      </c>
      <c r="H834" s="476" t="s">
        <v>4616</v>
      </c>
      <c r="I834" s="454" t="s">
        <v>851</v>
      </c>
      <c r="J834" s="491" t="s">
        <v>7</v>
      </c>
      <c r="K834" s="737" t="s">
        <v>850</v>
      </c>
      <c r="L834" s="738"/>
      <c r="M834" s="231">
        <v>40658</v>
      </c>
      <c r="N834" s="267">
        <v>20</v>
      </c>
      <c r="O834" s="266"/>
      <c r="P834" s="469"/>
      <c r="Q834" s="446"/>
      <c r="AC834" s="769"/>
      <c r="AD834" s="769"/>
    </row>
    <row r="835" spans="1:30" x14ac:dyDescent="0.15">
      <c r="A835" s="212" t="s">
        <v>4919</v>
      </c>
      <c r="C835" s="493" t="s">
        <v>3413</v>
      </c>
      <c r="D835" s="490" t="s">
        <v>5271</v>
      </c>
      <c r="E835" s="490" t="s">
        <v>5256</v>
      </c>
      <c r="F835" s="233" t="s">
        <v>1377</v>
      </c>
      <c r="G835" s="494" t="s">
        <v>5253</v>
      </c>
      <c r="H835" s="495" t="s">
        <v>4623</v>
      </c>
      <c r="I835" s="496" t="s">
        <v>1398</v>
      </c>
      <c r="J835" s="478" t="s">
        <v>7</v>
      </c>
      <c r="K835" s="737" t="s">
        <v>1154</v>
      </c>
      <c r="L835" s="738"/>
      <c r="M835" s="252">
        <v>35520</v>
      </c>
      <c r="N835" s="498">
        <v>50</v>
      </c>
      <c r="O835" s="263">
        <v>10</v>
      </c>
      <c r="P835" s="251"/>
      <c r="Q835" s="500"/>
      <c r="AC835" s="769"/>
      <c r="AD835" s="769"/>
    </row>
    <row r="836" spans="1:30" x14ac:dyDescent="0.15">
      <c r="A836" s="212" t="s">
        <v>4919</v>
      </c>
      <c r="C836" s="493" t="s">
        <v>3413</v>
      </c>
      <c r="D836" s="490" t="s">
        <v>5271</v>
      </c>
      <c r="E836" s="490" t="s">
        <v>5256</v>
      </c>
      <c r="F836" s="233" t="s">
        <v>1906</v>
      </c>
      <c r="G836" s="494" t="s">
        <v>5254</v>
      </c>
      <c r="H836" s="495" t="s">
        <v>4622</v>
      </c>
      <c r="I836" s="496" t="s">
        <v>2448</v>
      </c>
      <c r="J836" s="478" t="s">
        <v>7</v>
      </c>
      <c r="K836" s="737" t="s">
        <v>868</v>
      </c>
      <c r="L836" s="738"/>
      <c r="M836" s="252">
        <v>30773</v>
      </c>
      <c r="N836" s="498">
        <v>50</v>
      </c>
      <c r="O836" s="263">
        <v>34</v>
      </c>
      <c r="P836" s="251"/>
      <c r="Q836" s="500"/>
      <c r="AC836" s="769"/>
      <c r="AD836" s="769"/>
    </row>
    <row r="837" spans="1:30" x14ac:dyDescent="0.15">
      <c r="A837" s="212" t="s">
        <v>4919</v>
      </c>
      <c r="C837" s="493" t="s">
        <v>3413</v>
      </c>
      <c r="D837" s="490" t="s">
        <v>5271</v>
      </c>
      <c r="E837" s="490" t="s">
        <v>5256</v>
      </c>
      <c r="F837" s="233" t="s">
        <v>1947</v>
      </c>
      <c r="G837" s="494" t="s">
        <v>5255</v>
      </c>
      <c r="H837" s="495" t="s">
        <v>4621</v>
      </c>
      <c r="I837" s="496" t="s">
        <v>2449</v>
      </c>
      <c r="J837" s="478" t="s">
        <v>7</v>
      </c>
      <c r="K837" s="737" t="s">
        <v>1154</v>
      </c>
      <c r="L837" s="738"/>
      <c r="M837" s="252">
        <v>41030</v>
      </c>
      <c r="N837" s="498">
        <v>29</v>
      </c>
      <c r="O837" s="263">
        <v>10</v>
      </c>
      <c r="P837" s="251"/>
      <c r="Q837" s="500"/>
      <c r="AC837" s="769"/>
      <c r="AD837" s="769"/>
    </row>
    <row r="838" spans="1:30" x14ac:dyDescent="0.15">
      <c r="A838" s="212" t="s">
        <v>4919</v>
      </c>
      <c r="C838" s="493" t="s">
        <v>3413</v>
      </c>
      <c r="D838" s="490" t="s">
        <v>5368</v>
      </c>
      <c r="E838" s="490" t="s">
        <v>5301</v>
      </c>
      <c r="F838" s="233" t="s">
        <v>1378</v>
      </c>
      <c r="G838" s="494" t="s">
        <v>6275</v>
      </c>
      <c r="H838" s="495" t="s">
        <v>4617</v>
      </c>
      <c r="I838" s="496" t="s">
        <v>879</v>
      </c>
      <c r="J838" s="478" t="s">
        <v>29</v>
      </c>
      <c r="K838" s="737" t="s">
        <v>8111</v>
      </c>
      <c r="L838" s="738"/>
      <c r="M838" s="252">
        <v>35881</v>
      </c>
      <c r="N838" s="498">
        <v>60</v>
      </c>
      <c r="O838" s="263">
        <v>20</v>
      </c>
      <c r="P838" s="251"/>
      <c r="Q838" s="500"/>
      <c r="AC838" s="769"/>
      <c r="AD838" s="769"/>
    </row>
    <row r="839" spans="1:30" x14ac:dyDescent="0.15">
      <c r="A839" s="212" t="s">
        <v>4919</v>
      </c>
      <c r="C839" s="493" t="s">
        <v>6266</v>
      </c>
      <c r="D839" s="490" t="s">
        <v>5851</v>
      </c>
      <c r="E839" s="490" t="s">
        <v>5301</v>
      </c>
      <c r="F839" s="233" t="s">
        <v>6276</v>
      </c>
      <c r="G839" s="494" t="s">
        <v>6277</v>
      </c>
      <c r="H839" s="495" t="s">
        <v>6479</v>
      </c>
      <c r="I839" s="496" t="s">
        <v>879</v>
      </c>
      <c r="J839" s="478" t="s">
        <v>7</v>
      </c>
      <c r="K839" s="737" t="s">
        <v>898</v>
      </c>
      <c r="L839" s="738"/>
      <c r="M839" s="252">
        <v>42929</v>
      </c>
      <c r="N839" s="498">
        <v>29</v>
      </c>
      <c r="O839" s="263">
        <v>10</v>
      </c>
      <c r="P839" s="251"/>
      <c r="Q839" s="500"/>
      <c r="AC839" s="769"/>
      <c r="AD839" s="769"/>
    </row>
    <row r="840" spans="1:30" x14ac:dyDescent="0.15">
      <c r="A840" s="212" t="s">
        <v>4919</v>
      </c>
      <c r="C840" s="493" t="s">
        <v>3413</v>
      </c>
      <c r="D840" s="490" t="s">
        <v>5368</v>
      </c>
      <c r="E840" s="255" t="s">
        <v>5303</v>
      </c>
      <c r="F840" s="233" t="s">
        <v>2008</v>
      </c>
      <c r="G840" s="494" t="s">
        <v>5302</v>
      </c>
      <c r="H840" s="495" t="s">
        <v>4620</v>
      </c>
      <c r="I840" s="496" t="s">
        <v>2450</v>
      </c>
      <c r="J840" s="478" t="s">
        <v>7</v>
      </c>
      <c r="K840" s="737" t="s">
        <v>898</v>
      </c>
      <c r="L840" s="738"/>
      <c r="M840" s="252">
        <v>41491</v>
      </c>
      <c r="N840" s="498">
        <v>29</v>
      </c>
      <c r="O840" s="263">
        <v>10</v>
      </c>
      <c r="P840" s="251"/>
      <c r="Q840" s="500"/>
      <c r="AC840" s="769"/>
      <c r="AD840" s="769"/>
    </row>
    <row r="841" spans="1:30" x14ac:dyDescent="0.15">
      <c r="C841" s="493" t="s">
        <v>6266</v>
      </c>
      <c r="D841" s="490" t="s">
        <v>5851</v>
      </c>
      <c r="E841" s="255" t="s">
        <v>5303</v>
      </c>
      <c r="F841" s="233" t="s">
        <v>6507</v>
      </c>
      <c r="G841" s="494" t="s">
        <v>6508</v>
      </c>
      <c r="H841" s="495" t="s">
        <v>6509</v>
      </c>
      <c r="I841" s="496" t="s">
        <v>880</v>
      </c>
      <c r="J841" s="478" t="s">
        <v>7</v>
      </c>
      <c r="K841" s="737" t="s">
        <v>898</v>
      </c>
      <c r="L841" s="738"/>
      <c r="M841" s="252">
        <v>43374</v>
      </c>
      <c r="N841" s="498">
        <v>29</v>
      </c>
      <c r="O841" s="263"/>
      <c r="P841" s="251"/>
      <c r="Q841" s="500"/>
      <c r="AC841" s="769"/>
      <c r="AD841" s="769"/>
    </row>
    <row r="842" spans="1:30" x14ac:dyDescent="0.15">
      <c r="A842" s="212" t="s">
        <v>4919</v>
      </c>
      <c r="C842" s="493" t="s">
        <v>3413</v>
      </c>
      <c r="D842" s="490" t="s">
        <v>5368</v>
      </c>
      <c r="E842" s="255" t="s">
        <v>5306</v>
      </c>
      <c r="F842" s="233" t="s">
        <v>1751</v>
      </c>
      <c r="G842" s="494" t="s">
        <v>5305</v>
      </c>
      <c r="H842" s="495" t="s">
        <v>6510</v>
      </c>
      <c r="I842" s="496" t="s">
        <v>882</v>
      </c>
      <c r="J842" s="478" t="s">
        <v>7</v>
      </c>
      <c r="K842" s="737" t="s">
        <v>898</v>
      </c>
      <c r="L842" s="738"/>
      <c r="M842" s="252">
        <v>39539</v>
      </c>
      <c r="N842" s="498">
        <v>39</v>
      </c>
      <c r="O842" s="263"/>
      <c r="P842" s="251"/>
      <c r="Q842" s="500"/>
      <c r="AC842" s="769"/>
      <c r="AD842" s="769"/>
    </row>
    <row r="843" spans="1:30" x14ac:dyDescent="0.15">
      <c r="A843" s="212" t="s">
        <v>4919</v>
      </c>
      <c r="C843" s="493" t="s">
        <v>3413</v>
      </c>
      <c r="D843" s="490" t="s">
        <v>5271</v>
      </c>
      <c r="E843" s="490" t="s">
        <v>5257</v>
      </c>
      <c r="F843" s="233" t="s">
        <v>1379</v>
      </c>
      <c r="G843" s="494" t="s">
        <v>6278</v>
      </c>
      <c r="H843" s="495" t="s">
        <v>4618</v>
      </c>
      <c r="I843" s="496" t="s">
        <v>889</v>
      </c>
      <c r="J843" s="478" t="s">
        <v>7</v>
      </c>
      <c r="K843" s="737" t="s">
        <v>888</v>
      </c>
      <c r="L843" s="738"/>
      <c r="M843" s="252">
        <v>34424</v>
      </c>
      <c r="N843" s="498">
        <v>50</v>
      </c>
      <c r="O843" s="263">
        <v>10</v>
      </c>
      <c r="P843" s="251"/>
      <c r="Q843" s="500"/>
      <c r="AC843" s="769"/>
      <c r="AD843" s="769"/>
    </row>
    <row r="844" spans="1:30" x14ac:dyDescent="0.15">
      <c r="A844" s="212" t="s">
        <v>4919</v>
      </c>
      <c r="C844" s="493" t="s">
        <v>3413</v>
      </c>
      <c r="D844" s="490" t="s">
        <v>5271</v>
      </c>
      <c r="E844" s="490" t="s">
        <v>5261</v>
      </c>
      <c r="F844" s="458" t="s">
        <v>1747</v>
      </c>
      <c r="G844" s="494" t="s">
        <v>5258</v>
      </c>
      <c r="H844" s="495" t="s">
        <v>4619</v>
      </c>
      <c r="I844" s="496" t="s">
        <v>896</v>
      </c>
      <c r="J844" s="478" t="s">
        <v>7</v>
      </c>
      <c r="K844" s="737" t="s">
        <v>895</v>
      </c>
      <c r="L844" s="738"/>
      <c r="M844" s="252">
        <v>34787</v>
      </c>
      <c r="N844" s="498">
        <v>50</v>
      </c>
      <c r="O844" s="263">
        <v>10</v>
      </c>
      <c r="P844" s="251"/>
      <c r="Q844" s="500"/>
      <c r="AC844" s="769"/>
      <c r="AD844" s="769"/>
    </row>
    <row r="845" spans="1:30" x14ac:dyDescent="0.15">
      <c r="A845" s="212" t="s">
        <v>4919</v>
      </c>
      <c r="C845" s="493" t="s">
        <v>3413</v>
      </c>
      <c r="D845" s="490" t="s">
        <v>5271</v>
      </c>
      <c r="E845" s="490" t="s">
        <v>5261</v>
      </c>
      <c r="F845" s="233" t="s">
        <v>1214</v>
      </c>
      <c r="G845" s="494" t="s">
        <v>5259</v>
      </c>
      <c r="H845" s="495" t="s">
        <v>4624</v>
      </c>
      <c r="I845" s="496" t="s">
        <v>1862</v>
      </c>
      <c r="J845" s="478" t="s">
        <v>7</v>
      </c>
      <c r="K845" s="737" t="s">
        <v>582</v>
      </c>
      <c r="L845" s="738"/>
      <c r="M845" s="252">
        <v>28235</v>
      </c>
      <c r="N845" s="498">
        <v>55</v>
      </c>
      <c r="O845" s="263">
        <v>5</v>
      </c>
      <c r="P845" s="251"/>
      <c r="Q845" s="500"/>
      <c r="AC845" s="769"/>
      <c r="AD845" s="769"/>
    </row>
    <row r="846" spans="1:30" x14ac:dyDescent="0.15">
      <c r="A846" s="212" t="s">
        <v>4919</v>
      </c>
      <c r="C846" s="493" t="s">
        <v>3413</v>
      </c>
      <c r="D846" s="490" t="s">
        <v>5271</v>
      </c>
      <c r="E846" s="490" t="s">
        <v>5261</v>
      </c>
      <c r="F846" s="233" t="s">
        <v>2451</v>
      </c>
      <c r="G846" s="494" t="s">
        <v>5260</v>
      </c>
      <c r="H846" s="495" t="s">
        <v>7363</v>
      </c>
      <c r="I846" s="496" t="s">
        <v>2338</v>
      </c>
      <c r="J846" s="478" t="s">
        <v>921</v>
      </c>
      <c r="K846" s="737" t="s">
        <v>898</v>
      </c>
      <c r="L846" s="738"/>
      <c r="M846" s="252">
        <v>41453</v>
      </c>
      <c r="N846" s="498">
        <v>29</v>
      </c>
      <c r="O846" s="263">
        <v>10</v>
      </c>
      <c r="P846" s="251"/>
      <c r="Q846" s="500"/>
      <c r="AC846" s="769"/>
      <c r="AD846" s="769"/>
    </row>
    <row r="847" spans="1:30" x14ac:dyDescent="0.15">
      <c r="A847" s="212" t="s">
        <v>4919</v>
      </c>
      <c r="C847" s="493" t="s">
        <v>3413</v>
      </c>
      <c r="D847" s="490" t="s">
        <v>5271</v>
      </c>
      <c r="E847" s="490" t="s">
        <v>5261</v>
      </c>
      <c r="F847" s="233" t="s">
        <v>2126</v>
      </c>
      <c r="G847" s="494" t="s">
        <v>7364</v>
      </c>
      <c r="H847" s="495" t="s">
        <v>4626</v>
      </c>
      <c r="I847" s="496" t="s">
        <v>2127</v>
      </c>
      <c r="J847" s="478" t="s">
        <v>921</v>
      </c>
      <c r="K847" s="737" t="s">
        <v>8100</v>
      </c>
      <c r="L847" s="738"/>
      <c r="M847" s="252">
        <v>41787</v>
      </c>
      <c r="N847" s="498">
        <v>29</v>
      </c>
      <c r="O847" s="263">
        <v>10</v>
      </c>
      <c r="P847" s="251"/>
      <c r="Q847" s="500"/>
      <c r="AC847" s="769"/>
      <c r="AD847" s="769"/>
    </row>
    <row r="848" spans="1:30" x14ac:dyDescent="0.15">
      <c r="A848" s="212" t="s">
        <v>4919</v>
      </c>
      <c r="C848" s="493" t="s">
        <v>3413</v>
      </c>
      <c r="D848" s="490" t="s">
        <v>5271</v>
      </c>
      <c r="E848" s="490" t="s">
        <v>5263</v>
      </c>
      <c r="F848" s="233" t="s">
        <v>1380</v>
      </c>
      <c r="G848" s="494" t="s">
        <v>5262</v>
      </c>
      <c r="H848" s="495" t="s">
        <v>4625</v>
      </c>
      <c r="I848" s="496" t="s">
        <v>897</v>
      </c>
      <c r="J848" s="478" t="s">
        <v>7</v>
      </c>
      <c r="K848" s="737" t="s">
        <v>898</v>
      </c>
      <c r="L848" s="738"/>
      <c r="M848" s="252">
        <v>37001</v>
      </c>
      <c r="N848" s="498">
        <v>50</v>
      </c>
      <c r="O848" s="263">
        <v>10</v>
      </c>
      <c r="P848" s="251"/>
      <c r="Q848" s="500"/>
      <c r="AC848" s="769"/>
      <c r="AD848" s="769"/>
    </row>
    <row r="849" spans="1:30" x14ac:dyDescent="0.15">
      <c r="A849" s="212" t="s">
        <v>4919</v>
      </c>
      <c r="C849" s="493" t="s">
        <v>3413</v>
      </c>
      <c r="D849" s="490" t="s">
        <v>5271</v>
      </c>
      <c r="E849" s="490" t="s">
        <v>5267</v>
      </c>
      <c r="F849" s="233" t="s">
        <v>1907</v>
      </c>
      <c r="G849" s="494" t="s">
        <v>5264</v>
      </c>
      <c r="H849" s="495" t="s">
        <v>4627</v>
      </c>
      <c r="I849" s="496" t="s">
        <v>1166</v>
      </c>
      <c r="J849" s="478" t="s">
        <v>7</v>
      </c>
      <c r="K849" s="737" t="s">
        <v>895</v>
      </c>
      <c r="L849" s="738"/>
      <c r="M849" s="252">
        <v>36982</v>
      </c>
      <c r="N849" s="498">
        <v>50</v>
      </c>
      <c r="O849" s="263">
        <v>10</v>
      </c>
      <c r="P849" s="251"/>
      <c r="Q849" s="500"/>
      <c r="AC849" s="769"/>
      <c r="AD849" s="769"/>
    </row>
    <row r="850" spans="1:30" x14ac:dyDescent="0.15">
      <c r="A850" s="212" t="s">
        <v>4919</v>
      </c>
      <c r="C850" s="493" t="s">
        <v>3413</v>
      </c>
      <c r="D850" s="490" t="s">
        <v>5271</v>
      </c>
      <c r="E850" s="490" t="s">
        <v>5267</v>
      </c>
      <c r="F850" s="233" t="s">
        <v>1908</v>
      </c>
      <c r="G850" s="494" t="s">
        <v>5265</v>
      </c>
      <c r="H850" s="495" t="s">
        <v>4628</v>
      </c>
      <c r="I850" s="496" t="s">
        <v>900</v>
      </c>
      <c r="J850" s="478" t="s">
        <v>7</v>
      </c>
      <c r="K850" s="737" t="s">
        <v>899</v>
      </c>
      <c r="L850" s="738"/>
      <c r="M850" s="252">
        <v>29677</v>
      </c>
      <c r="N850" s="498">
        <v>50</v>
      </c>
      <c r="O850" s="263">
        <v>7</v>
      </c>
      <c r="P850" s="251"/>
      <c r="Q850" s="500"/>
      <c r="AC850" s="769"/>
      <c r="AD850" s="769"/>
    </row>
    <row r="851" spans="1:30" x14ac:dyDescent="0.15">
      <c r="A851" s="212" t="s">
        <v>4919</v>
      </c>
      <c r="C851" s="493" t="s">
        <v>3413</v>
      </c>
      <c r="D851" s="490" t="s">
        <v>5271</v>
      </c>
      <c r="E851" s="490" t="s">
        <v>5267</v>
      </c>
      <c r="F851" s="233" t="s">
        <v>1381</v>
      </c>
      <c r="G851" s="494" t="s">
        <v>5266</v>
      </c>
      <c r="H851" s="495" t="s">
        <v>4629</v>
      </c>
      <c r="I851" s="496" t="s">
        <v>903</v>
      </c>
      <c r="J851" s="478" t="s">
        <v>7</v>
      </c>
      <c r="K851" s="737" t="s">
        <v>902</v>
      </c>
      <c r="L851" s="738"/>
      <c r="M851" s="252">
        <v>30407</v>
      </c>
      <c r="N851" s="498">
        <v>50</v>
      </c>
      <c r="O851" s="263">
        <v>8</v>
      </c>
      <c r="P851" s="251"/>
      <c r="Q851" s="500"/>
      <c r="AC851" s="769"/>
      <c r="AD851" s="769"/>
    </row>
    <row r="852" spans="1:30" x14ac:dyDescent="0.15">
      <c r="A852" s="212" t="s">
        <v>4919</v>
      </c>
      <c r="C852" s="493" t="s">
        <v>3413</v>
      </c>
      <c r="D852" s="490" t="s">
        <v>5271</v>
      </c>
      <c r="E852" s="490" t="s">
        <v>5269</v>
      </c>
      <c r="F852" s="233" t="s">
        <v>1382</v>
      </c>
      <c r="G852" s="494" t="s">
        <v>5268</v>
      </c>
      <c r="H852" s="495" t="s">
        <v>4630</v>
      </c>
      <c r="I852" s="496" t="s">
        <v>917</v>
      </c>
      <c r="J852" s="478" t="s">
        <v>7</v>
      </c>
      <c r="K852" s="737" t="s">
        <v>915</v>
      </c>
      <c r="L852" s="738"/>
      <c r="M852" s="252">
        <v>32599</v>
      </c>
      <c r="N852" s="498">
        <v>114</v>
      </c>
      <c r="O852" s="263">
        <v>34</v>
      </c>
      <c r="P852" s="251" t="s">
        <v>6074</v>
      </c>
      <c r="Q852" s="500"/>
      <c r="AC852" s="769"/>
      <c r="AD852" s="769"/>
    </row>
    <row r="853" spans="1:30" x14ac:dyDescent="0.15">
      <c r="C853" s="493" t="s">
        <v>3413</v>
      </c>
      <c r="D853" s="490" t="s">
        <v>5252</v>
      </c>
      <c r="E853" s="490" t="s">
        <v>7928</v>
      </c>
      <c r="F853" s="233" t="s">
        <v>2374</v>
      </c>
      <c r="G853" s="494" t="s">
        <v>7929</v>
      </c>
      <c r="H853" s="495" t="s">
        <v>7814</v>
      </c>
      <c r="I853" s="496" t="s">
        <v>7815</v>
      </c>
      <c r="J853" s="478" t="s">
        <v>7186</v>
      </c>
      <c r="K853" s="737" t="s">
        <v>329</v>
      </c>
      <c r="L853" s="738"/>
      <c r="M853" s="252">
        <v>45008</v>
      </c>
      <c r="N853" s="498">
        <v>29</v>
      </c>
      <c r="O853" s="424"/>
      <c r="P853" s="251"/>
      <c r="Q853" s="500"/>
      <c r="AC853" s="769"/>
      <c r="AD853" s="769"/>
    </row>
    <row r="854" spans="1:30" x14ac:dyDescent="0.15">
      <c r="A854" s="212" t="s">
        <v>49</v>
      </c>
      <c r="C854" s="493" t="s">
        <v>5689</v>
      </c>
      <c r="D854" s="490" t="s">
        <v>5239</v>
      </c>
      <c r="E854" s="490" t="s">
        <v>5228</v>
      </c>
      <c r="F854" s="233" t="s">
        <v>113</v>
      </c>
      <c r="G854" s="494" t="s">
        <v>1732</v>
      </c>
      <c r="H854" s="495" t="s">
        <v>5690</v>
      </c>
      <c r="I854" s="496" t="s">
        <v>929</v>
      </c>
      <c r="J854" s="478" t="s">
        <v>7</v>
      </c>
      <c r="K854" s="737" t="s">
        <v>113</v>
      </c>
      <c r="L854" s="738"/>
      <c r="M854" s="252">
        <v>23348</v>
      </c>
      <c r="N854" s="270">
        <v>60</v>
      </c>
      <c r="O854" s="270"/>
      <c r="P854" s="251"/>
      <c r="Q854" s="447"/>
      <c r="AC854" s="769"/>
      <c r="AD854" s="769"/>
    </row>
    <row r="855" spans="1:30" s="412" customFormat="1" ht="28.5" x14ac:dyDescent="0.15">
      <c r="A855" s="212"/>
      <c r="B855" s="213"/>
      <c r="C855" s="493" t="s">
        <v>7812</v>
      </c>
      <c r="D855" s="490" t="s">
        <v>5252</v>
      </c>
      <c r="E855" s="490" t="s">
        <v>1948</v>
      </c>
      <c r="F855" s="233" t="s">
        <v>7813</v>
      </c>
      <c r="G855" s="494" t="s">
        <v>1414</v>
      </c>
      <c r="H855" s="495" t="s">
        <v>7814</v>
      </c>
      <c r="I855" s="496" t="s">
        <v>7815</v>
      </c>
      <c r="J855" s="478" t="s">
        <v>7816</v>
      </c>
      <c r="K855" s="737" t="s">
        <v>329</v>
      </c>
      <c r="L855" s="738"/>
      <c r="M855" s="252">
        <v>45017</v>
      </c>
      <c r="N855" s="270">
        <v>29</v>
      </c>
      <c r="O855" s="425" t="s">
        <v>7817</v>
      </c>
      <c r="P855" s="251"/>
      <c r="Q855" s="447"/>
      <c r="R855" s="489"/>
      <c r="S855" s="489"/>
      <c r="T855" s="489"/>
      <c r="U855" s="489"/>
      <c r="V855" s="489"/>
      <c r="W855" s="489"/>
      <c r="X855" s="489"/>
      <c r="Y855" s="489"/>
      <c r="Z855" s="492"/>
      <c r="AC855" s="769"/>
      <c r="AD855" s="769"/>
    </row>
    <row r="856" spans="1:30" s="432" customFormat="1" ht="24" x14ac:dyDescent="0.15">
      <c r="A856" s="428"/>
      <c r="B856" s="429"/>
      <c r="C856" s="493" t="s">
        <v>7812</v>
      </c>
      <c r="D856" s="490" t="s">
        <v>5252</v>
      </c>
      <c r="E856" s="490" t="s">
        <v>1948</v>
      </c>
      <c r="F856" s="233" t="s">
        <v>8157</v>
      </c>
      <c r="G856" s="494" t="s">
        <v>8158</v>
      </c>
      <c r="H856" s="495" t="s">
        <v>8159</v>
      </c>
      <c r="I856" s="496" t="s">
        <v>243</v>
      </c>
      <c r="J856" s="478" t="s">
        <v>921</v>
      </c>
      <c r="K856" s="737" t="s">
        <v>4271</v>
      </c>
      <c r="L856" s="738"/>
      <c r="M856" s="249">
        <v>45273</v>
      </c>
      <c r="N856" s="612">
        <v>29</v>
      </c>
      <c r="O856" s="612"/>
      <c r="P856" s="613"/>
      <c r="Q856" s="447"/>
      <c r="R856" s="489"/>
      <c r="S856" s="489"/>
      <c r="T856" s="489"/>
      <c r="U856" s="489"/>
      <c r="V856" s="489"/>
      <c r="W856" s="489"/>
      <c r="X856" s="489"/>
      <c r="Y856" s="489"/>
      <c r="Z856" s="492"/>
      <c r="AC856" s="431"/>
      <c r="AD856" s="431"/>
    </row>
    <row r="857" spans="1:30" x14ac:dyDescent="0.15">
      <c r="A857" s="212" t="s">
        <v>4919</v>
      </c>
      <c r="C857" s="493" t="s">
        <v>3419</v>
      </c>
      <c r="D857" s="490" t="s">
        <v>5252</v>
      </c>
      <c r="E857" s="490" t="s">
        <v>1948</v>
      </c>
      <c r="F857" s="233" t="s">
        <v>2416</v>
      </c>
      <c r="G857" s="494" t="s">
        <v>1383</v>
      </c>
      <c r="H857" s="495" t="s">
        <v>4631</v>
      </c>
      <c r="I857" s="496" t="s">
        <v>241</v>
      </c>
      <c r="J857" s="478" t="s">
        <v>7</v>
      </c>
      <c r="K857" s="737" t="s">
        <v>239</v>
      </c>
      <c r="L857" s="738"/>
      <c r="M857" s="252">
        <v>30803</v>
      </c>
      <c r="N857" s="270">
        <v>50</v>
      </c>
      <c r="O857" s="270"/>
      <c r="P857" s="251"/>
      <c r="AC857" s="769"/>
      <c r="AD857" s="769"/>
    </row>
    <row r="858" spans="1:30" x14ac:dyDescent="0.15">
      <c r="A858" s="212" t="s">
        <v>1949</v>
      </c>
      <c r="C858" s="493" t="s">
        <v>3420</v>
      </c>
      <c r="D858" s="490" t="s">
        <v>5271</v>
      </c>
      <c r="E858" s="490" t="s">
        <v>1949</v>
      </c>
      <c r="F858" s="233" t="s">
        <v>2408</v>
      </c>
      <c r="G858" s="494" t="s">
        <v>1384</v>
      </c>
      <c r="H858" s="495" t="s">
        <v>4632</v>
      </c>
      <c r="I858" s="496" t="s">
        <v>377</v>
      </c>
      <c r="J858" s="478" t="s">
        <v>7</v>
      </c>
      <c r="K858" s="737" t="s">
        <v>446</v>
      </c>
      <c r="L858" s="738"/>
      <c r="M858" s="252">
        <v>33878</v>
      </c>
      <c r="N858" s="270">
        <v>50</v>
      </c>
      <c r="O858" s="270"/>
      <c r="P858" s="251"/>
      <c r="AC858" s="769"/>
      <c r="AD858" s="769"/>
    </row>
    <row r="859" spans="1:30" x14ac:dyDescent="0.15">
      <c r="A859" s="212" t="s">
        <v>49</v>
      </c>
      <c r="C859" s="493" t="s">
        <v>3420</v>
      </c>
      <c r="D859" s="490" t="s">
        <v>5239</v>
      </c>
      <c r="E859" s="490" t="s">
        <v>5228</v>
      </c>
      <c r="F859" s="458" t="s">
        <v>1385</v>
      </c>
      <c r="G859" s="477" t="s">
        <v>1386</v>
      </c>
      <c r="H859" s="476" t="s">
        <v>4633</v>
      </c>
      <c r="I859" s="454" t="s">
        <v>200</v>
      </c>
      <c r="J859" s="491" t="s">
        <v>7</v>
      </c>
      <c r="K859" s="737" t="s">
        <v>198</v>
      </c>
      <c r="L859" s="738"/>
      <c r="M859" s="231">
        <v>35886</v>
      </c>
      <c r="N859" s="271">
        <v>30</v>
      </c>
      <c r="O859" s="271"/>
      <c r="P859" s="469"/>
      <c r="AC859" s="769"/>
      <c r="AD859" s="769"/>
    </row>
    <row r="860" spans="1:30" x14ac:dyDescent="0.15">
      <c r="A860" s="212" t="s">
        <v>4919</v>
      </c>
      <c r="C860" s="493" t="s">
        <v>3420</v>
      </c>
      <c r="D860" s="490" t="s">
        <v>5252</v>
      </c>
      <c r="E860" s="490" t="s">
        <v>1948</v>
      </c>
      <c r="F860" s="233" t="s">
        <v>1752</v>
      </c>
      <c r="G860" s="494" t="s">
        <v>2414</v>
      </c>
      <c r="H860" s="495" t="s">
        <v>4634</v>
      </c>
      <c r="I860" s="496" t="s">
        <v>1387</v>
      </c>
      <c r="J860" s="478" t="s">
        <v>7</v>
      </c>
      <c r="K860" s="737" t="s">
        <v>323</v>
      </c>
      <c r="L860" s="738"/>
      <c r="M860" s="252">
        <v>35886</v>
      </c>
      <c r="N860" s="270">
        <v>30</v>
      </c>
      <c r="O860" s="270"/>
      <c r="P860" s="251"/>
      <c r="AC860" s="769"/>
      <c r="AD860" s="769"/>
    </row>
    <row r="861" spans="1:30" x14ac:dyDescent="0.15">
      <c r="A861" s="212" t="s">
        <v>49</v>
      </c>
      <c r="C861" s="493" t="s">
        <v>3420</v>
      </c>
      <c r="D861" s="490" t="s">
        <v>5239</v>
      </c>
      <c r="E861" s="490" t="s">
        <v>5228</v>
      </c>
      <c r="F861" s="458" t="s">
        <v>1753</v>
      </c>
      <c r="G861" s="477" t="s">
        <v>1389</v>
      </c>
      <c r="H861" s="476" t="s">
        <v>4635</v>
      </c>
      <c r="I861" s="454" t="s">
        <v>1388</v>
      </c>
      <c r="J861" s="491" t="s">
        <v>7</v>
      </c>
      <c r="K861" s="737" t="s">
        <v>113</v>
      </c>
      <c r="L861" s="738"/>
      <c r="M861" s="231">
        <v>36008</v>
      </c>
      <c r="N861" s="271">
        <v>20</v>
      </c>
      <c r="O861" s="271"/>
      <c r="P861" s="469"/>
      <c r="AC861" s="769"/>
      <c r="AD861" s="769"/>
    </row>
    <row r="862" spans="1:30" x14ac:dyDescent="0.15">
      <c r="A862" s="212" t="s">
        <v>1949</v>
      </c>
      <c r="C862" s="493" t="s">
        <v>3420</v>
      </c>
      <c r="D862" s="490" t="s">
        <v>5271</v>
      </c>
      <c r="E862" s="490" t="s">
        <v>1949</v>
      </c>
      <c r="F862" s="233" t="s">
        <v>1754</v>
      </c>
      <c r="G862" s="494" t="s">
        <v>2417</v>
      </c>
      <c r="H862" s="495" t="s">
        <v>4636</v>
      </c>
      <c r="I862" s="496" t="s">
        <v>461</v>
      </c>
      <c r="J862" s="478" t="s">
        <v>7</v>
      </c>
      <c r="K862" s="737" t="s">
        <v>460</v>
      </c>
      <c r="L862" s="738"/>
      <c r="M862" s="252">
        <v>36249</v>
      </c>
      <c r="N862" s="270">
        <v>29</v>
      </c>
      <c r="O862" s="270"/>
      <c r="P862" s="251"/>
      <c r="AC862" s="769"/>
      <c r="AD862" s="769"/>
    </row>
    <row r="863" spans="1:30" x14ac:dyDescent="0.15">
      <c r="A863" s="212" t="s">
        <v>4919</v>
      </c>
      <c r="C863" s="493" t="s">
        <v>3420</v>
      </c>
      <c r="D863" s="490" t="s">
        <v>5300</v>
      </c>
      <c r="E863" s="490" t="s">
        <v>5286</v>
      </c>
      <c r="F863" s="233" t="s">
        <v>1755</v>
      </c>
      <c r="G863" s="494" t="s">
        <v>2415</v>
      </c>
      <c r="H863" s="495" t="s">
        <v>4637</v>
      </c>
      <c r="I863" s="496" t="s">
        <v>1067</v>
      </c>
      <c r="J863" s="478" t="s">
        <v>7</v>
      </c>
      <c r="K863" s="737" t="s">
        <v>589</v>
      </c>
      <c r="L863" s="738"/>
      <c r="M863" s="252">
        <v>36249</v>
      </c>
      <c r="N863" s="270">
        <v>30</v>
      </c>
      <c r="O863" s="270"/>
      <c r="P863" s="251"/>
      <c r="AC863" s="769"/>
      <c r="AD863" s="769"/>
    </row>
    <row r="864" spans="1:30" x14ac:dyDescent="0.15">
      <c r="A864" s="212" t="s">
        <v>4919</v>
      </c>
      <c r="C864" s="493" t="s">
        <v>3420</v>
      </c>
      <c r="D864" s="490" t="s">
        <v>5252</v>
      </c>
      <c r="E864" s="490" t="s">
        <v>5244</v>
      </c>
      <c r="F864" s="233" t="s">
        <v>2418</v>
      </c>
      <c r="G864" s="494" t="s">
        <v>1390</v>
      </c>
      <c r="H864" s="495" t="s">
        <v>4638</v>
      </c>
      <c r="I864" s="496" t="s">
        <v>1121</v>
      </c>
      <c r="J864" s="478" t="s">
        <v>7</v>
      </c>
      <c r="K864" s="737" t="s">
        <v>235</v>
      </c>
      <c r="L864" s="738"/>
      <c r="M864" s="252">
        <v>36586</v>
      </c>
      <c r="N864" s="270">
        <v>30</v>
      </c>
      <c r="O864" s="270"/>
      <c r="P864" s="251"/>
      <c r="AC864" s="769"/>
      <c r="AD864" s="769"/>
    </row>
    <row r="865" spans="1:30" x14ac:dyDescent="0.15">
      <c r="A865" s="212" t="s">
        <v>4919</v>
      </c>
      <c r="C865" s="493" t="s">
        <v>3420</v>
      </c>
      <c r="D865" s="490" t="s">
        <v>5300</v>
      </c>
      <c r="E865" s="490" t="s">
        <v>5297</v>
      </c>
      <c r="F865" s="233" t="s">
        <v>1391</v>
      </c>
      <c r="G865" s="494" t="s">
        <v>1392</v>
      </c>
      <c r="H865" s="495" t="s">
        <v>4639</v>
      </c>
      <c r="I865" s="496" t="s">
        <v>825</v>
      </c>
      <c r="J865" s="478" t="s">
        <v>7</v>
      </c>
      <c r="K865" s="737" t="s">
        <v>823</v>
      </c>
      <c r="L865" s="738"/>
      <c r="M865" s="252">
        <v>36617</v>
      </c>
      <c r="N865" s="270">
        <v>30</v>
      </c>
      <c r="O865" s="270"/>
      <c r="P865" s="251"/>
      <c r="AC865" s="769"/>
      <c r="AD865" s="769"/>
    </row>
    <row r="866" spans="1:30" x14ac:dyDescent="0.15">
      <c r="A866" s="212" t="s">
        <v>4919</v>
      </c>
      <c r="C866" s="493" t="s">
        <v>3420</v>
      </c>
      <c r="D866" s="490" t="s">
        <v>5285</v>
      </c>
      <c r="E866" s="490" t="s">
        <v>5272</v>
      </c>
      <c r="F866" s="233" t="s">
        <v>2419</v>
      </c>
      <c r="G866" s="494" t="s">
        <v>1393</v>
      </c>
      <c r="H866" s="495" t="s">
        <v>4640</v>
      </c>
      <c r="I866" s="496" t="s">
        <v>558</v>
      </c>
      <c r="J866" s="478" t="s">
        <v>7</v>
      </c>
      <c r="K866" s="737" t="s">
        <v>556</v>
      </c>
      <c r="L866" s="738"/>
      <c r="M866" s="252">
        <v>36614</v>
      </c>
      <c r="N866" s="270">
        <v>30</v>
      </c>
      <c r="O866" s="270"/>
      <c r="P866" s="251"/>
      <c r="AC866" s="769"/>
      <c r="AD866" s="769"/>
    </row>
    <row r="867" spans="1:30" x14ac:dyDescent="0.15">
      <c r="A867" s="212" t="s">
        <v>49</v>
      </c>
      <c r="C867" s="493" t="s">
        <v>3420</v>
      </c>
      <c r="D867" s="490" t="s">
        <v>5239</v>
      </c>
      <c r="E867" s="490" t="s">
        <v>5228</v>
      </c>
      <c r="F867" s="458" t="s">
        <v>2420</v>
      </c>
      <c r="G867" s="477" t="s">
        <v>1394</v>
      </c>
      <c r="H867" s="476" t="s">
        <v>5691</v>
      </c>
      <c r="I867" s="454" t="s">
        <v>202</v>
      </c>
      <c r="J867" s="491" t="s">
        <v>7</v>
      </c>
      <c r="K867" s="737" t="s">
        <v>201</v>
      </c>
      <c r="L867" s="738"/>
      <c r="M867" s="231">
        <v>36616</v>
      </c>
      <c r="N867" s="271">
        <v>15</v>
      </c>
      <c r="O867" s="271"/>
      <c r="P867" s="469"/>
      <c r="AC867" s="769"/>
      <c r="AD867" s="769"/>
    </row>
    <row r="868" spans="1:30" x14ac:dyDescent="0.15">
      <c r="A868" s="212" t="s">
        <v>49</v>
      </c>
      <c r="C868" s="493" t="s">
        <v>3420</v>
      </c>
      <c r="D868" s="490" t="s">
        <v>5239</v>
      </c>
      <c r="E868" s="490" t="s">
        <v>5228</v>
      </c>
      <c r="F868" s="458" t="s">
        <v>1756</v>
      </c>
      <c r="G868" s="477" t="s">
        <v>2025</v>
      </c>
      <c r="H868" s="476" t="s">
        <v>4641</v>
      </c>
      <c r="I868" s="454" t="s">
        <v>216</v>
      </c>
      <c r="J868" s="491" t="s">
        <v>7</v>
      </c>
      <c r="K868" s="737" t="s">
        <v>1270</v>
      </c>
      <c r="L868" s="738"/>
      <c r="M868" s="231">
        <v>36923</v>
      </c>
      <c r="N868" s="271">
        <v>30</v>
      </c>
      <c r="O868" s="271"/>
      <c r="P868" s="469"/>
      <c r="AC868" s="769"/>
      <c r="AD868" s="769"/>
    </row>
    <row r="869" spans="1:30" x14ac:dyDescent="0.15">
      <c r="A869" s="212" t="s">
        <v>4919</v>
      </c>
      <c r="C869" s="493" t="s">
        <v>3420</v>
      </c>
      <c r="D869" s="490" t="s">
        <v>5239</v>
      </c>
      <c r="E869" s="490" t="s">
        <v>5229</v>
      </c>
      <c r="F869" s="233" t="s">
        <v>2421</v>
      </c>
      <c r="G869" s="494" t="s">
        <v>1395</v>
      </c>
      <c r="H869" s="495" t="s">
        <v>4642</v>
      </c>
      <c r="I869" s="496" t="s">
        <v>696</v>
      </c>
      <c r="J869" s="478" t="s">
        <v>7</v>
      </c>
      <c r="K869" s="737" t="s">
        <v>705</v>
      </c>
      <c r="L869" s="738"/>
      <c r="M869" s="252">
        <v>36982</v>
      </c>
      <c r="N869" s="270">
        <v>15</v>
      </c>
      <c r="O869" s="270"/>
      <c r="P869" s="251"/>
      <c r="AC869" s="769"/>
      <c r="AD869" s="769"/>
    </row>
    <row r="870" spans="1:30" x14ac:dyDescent="0.15">
      <c r="A870" s="212" t="s">
        <v>4919</v>
      </c>
      <c r="C870" s="493" t="s">
        <v>3420</v>
      </c>
      <c r="D870" s="490" t="s">
        <v>5252</v>
      </c>
      <c r="E870" s="490" t="s">
        <v>1950</v>
      </c>
      <c r="F870" s="233" t="s">
        <v>2422</v>
      </c>
      <c r="G870" s="494" t="s">
        <v>1397</v>
      </c>
      <c r="H870" s="495" t="s">
        <v>4643</v>
      </c>
      <c r="I870" s="496" t="s">
        <v>1396</v>
      </c>
      <c r="J870" s="478" t="s">
        <v>7</v>
      </c>
      <c r="K870" s="737" t="s">
        <v>355</v>
      </c>
      <c r="L870" s="738"/>
      <c r="M870" s="252">
        <v>36982</v>
      </c>
      <c r="N870" s="270">
        <v>20</v>
      </c>
      <c r="O870" s="270"/>
      <c r="P870" s="251"/>
      <c r="AC870" s="769"/>
      <c r="AD870" s="769"/>
    </row>
    <row r="871" spans="1:30" x14ac:dyDescent="0.15">
      <c r="A871" s="212" t="s">
        <v>4919</v>
      </c>
      <c r="C871" s="493" t="s">
        <v>3420</v>
      </c>
      <c r="D871" s="490" t="s">
        <v>5271</v>
      </c>
      <c r="E871" s="490" t="s">
        <v>5256</v>
      </c>
      <c r="F871" s="233" t="s">
        <v>1757</v>
      </c>
      <c r="G871" s="494" t="s">
        <v>2423</v>
      </c>
      <c r="H871" s="495" t="s">
        <v>4644</v>
      </c>
      <c r="I871" s="496" t="s">
        <v>1398</v>
      </c>
      <c r="J871" s="478" t="s">
        <v>7</v>
      </c>
      <c r="K871" s="737" t="s">
        <v>1154</v>
      </c>
      <c r="L871" s="738"/>
      <c r="M871" s="252">
        <v>36982</v>
      </c>
      <c r="N871" s="270">
        <v>20</v>
      </c>
      <c r="O871" s="270"/>
      <c r="P871" s="251"/>
      <c r="AC871" s="769"/>
      <c r="AD871" s="769"/>
    </row>
    <row r="872" spans="1:30" x14ac:dyDescent="0.15">
      <c r="A872" s="212" t="s">
        <v>4919</v>
      </c>
      <c r="C872" s="493" t="s">
        <v>3420</v>
      </c>
      <c r="D872" s="490" t="s">
        <v>5368</v>
      </c>
      <c r="E872" s="490" t="s">
        <v>4314</v>
      </c>
      <c r="F872" s="233" t="s">
        <v>2424</v>
      </c>
      <c r="G872" s="494" t="s">
        <v>2425</v>
      </c>
      <c r="H872" s="495" t="s">
        <v>4645</v>
      </c>
      <c r="I872" s="496" t="s">
        <v>6138</v>
      </c>
      <c r="J872" s="478" t="s">
        <v>7</v>
      </c>
      <c r="K872" s="737" t="s">
        <v>8103</v>
      </c>
      <c r="L872" s="738"/>
      <c r="M872" s="252">
        <v>36997</v>
      </c>
      <c r="N872" s="270">
        <v>20</v>
      </c>
      <c r="O872" s="270"/>
      <c r="P872" s="251"/>
      <c r="AC872" s="769"/>
      <c r="AD872" s="769"/>
    </row>
    <row r="873" spans="1:30" x14ac:dyDescent="0.15">
      <c r="A873" s="212" t="s">
        <v>4919</v>
      </c>
      <c r="C873" s="493" t="s">
        <v>3420</v>
      </c>
      <c r="D873" s="490" t="s">
        <v>5252</v>
      </c>
      <c r="E873" s="490" t="s">
        <v>1948</v>
      </c>
      <c r="F873" s="233" t="s">
        <v>2426</v>
      </c>
      <c r="G873" s="494" t="s">
        <v>1399</v>
      </c>
      <c r="H873" s="495" t="s">
        <v>4646</v>
      </c>
      <c r="I873" s="496" t="s">
        <v>335</v>
      </c>
      <c r="J873" s="478" t="s">
        <v>7</v>
      </c>
      <c r="K873" s="737" t="s">
        <v>334</v>
      </c>
      <c r="L873" s="738"/>
      <c r="M873" s="252">
        <v>36991</v>
      </c>
      <c r="N873" s="270">
        <v>30</v>
      </c>
      <c r="O873" s="270"/>
      <c r="P873" s="251"/>
      <c r="AC873" s="769"/>
      <c r="AD873" s="769"/>
    </row>
    <row r="874" spans="1:30" x14ac:dyDescent="0.15">
      <c r="A874" s="212" t="s">
        <v>1949</v>
      </c>
      <c r="C874" s="493" t="s">
        <v>3420</v>
      </c>
      <c r="D874" s="490" t="s">
        <v>5271</v>
      </c>
      <c r="E874" s="490" t="s">
        <v>1949</v>
      </c>
      <c r="F874" s="233" t="s">
        <v>2427</v>
      </c>
      <c r="G874" s="494" t="s">
        <v>2428</v>
      </c>
      <c r="H874" s="495" t="s">
        <v>4647</v>
      </c>
      <c r="I874" s="496" t="s">
        <v>445</v>
      </c>
      <c r="J874" s="478" t="s">
        <v>7</v>
      </c>
      <c r="K874" s="737" t="s">
        <v>467</v>
      </c>
      <c r="L874" s="738"/>
      <c r="M874" s="252">
        <v>37012</v>
      </c>
      <c r="N874" s="270">
        <v>30</v>
      </c>
      <c r="O874" s="270"/>
      <c r="P874" s="251"/>
      <c r="AC874" s="769"/>
      <c r="AD874" s="769"/>
    </row>
    <row r="875" spans="1:30" x14ac:dyDescent="0.15">
      <c r="A875" s="212" t="s">
        <v>4919</v>
      </c>
      <c r="C875" s="493" t="s">
        <v>3420</v>
      </c>
      <c r="D875" s="490" t="s">
        <v>5252</v>
      </c>
      <c r="E875" s="490" t="s">
        <v>5251</v>
      </c>
      <c r="F875" s="233" t="s">
        <v>1758</v>
      </c>
      <c r="G875" s="494" t="s">
        <v>1401</v>
      </c>
      <c r="H875" s="495" t="s">
        <v>4648</v>
      </c>
      <c r="I875" s="496" t="s">
        <v>1400</v>
      </c>
      <c r="J875" s="478" t="s">
        <v>7</v>
      </c>
      <c r="K875" s="737" t="s">
        <v>1839</v>
      </c>
      <c r="L875" s="738"/>
      <c r="M875" s="252">
        <v>37347</v>
      </c>
      <c r="N875" s="270">
        <v>30</v>
      </c>
      <c r="O875" s="270"/>
      <c r="P875" s="251"/>
      <c r="AC875" s="769"/>
      <c r="AD875" s="769"/>
    </row>
    <row r="876" spans="1:30" x14ac:dyDescent="0.15">
      <c r="A876" s="212" t="s">
        <v>4919</v>
      </c>
      <c r="C876" s="493" t="s">
        <v>3420</v>
      </c>
      <c r="D876" s="490" t="s">
        <v>5285</v>
      </c>
      <c r="E876" s="255" t="s">
        <v>5273</v>
      </c>
      <c r="F876" s="233" t="s">
        <v>1759</v>
      </c>
      <c r="G876" s="494" t="s">
        <v>1402</v>
      </c>
      <c r="H876" s="495" t="s">
        <v>4649</v>
      </c>
      <c r="I876" s="496" t="s">
        <v>720</v>
      </c>
      <c r="J876" s="478" t="s">
        <v>7</v>
      </c>
      <c r="K876" s="737" t="s">
        <v>494</v>
      </c>
      <c r="L876" s="738"/>
      <c r="M876" s="252">
        <v>37347</v>
      </c>
      <c r="N876" s="270">
        <v>30</v>
      </c>
      <c r="O876" s="270"/>
      <c r="P876" s="251"/>
      <c r="AC876" s="769"/>
      <c r="AD876" s="769"/>
    </row>
    <row r="877" spans="1:30" x14ac:dyDescent="0.15">
      <c r="A877" s="212" t="s">
        <v>4919</v>
      </c>
      <c r="C877" s="493" t="s">
        <v>3420</v>
      </c>
      <c r="D877" s="490" t="s">
        <v>5252</v>
      </c>
      <c r="E877" s="490" t="s">
        <v>1948</v>
      </c>
      <c r="F877" s="233" t="s">
        <v>2429</v>
      </c>
      <c r="G877" s="494" t="s">
        <v>1404</v>
      </c>
      <c r="H877" s="495" t="s">
        <v>4650</v>
      </c>
      <c r="I877" s="496" t="s">
        <v>1403</v>
      </c>
      <c r="J877" s="478" t="s">
        <v>7</v>
      </c>
      <c r="K877" s="737" t="s">
        <v>339</v>
      </c>
      <c r="L877" s="738"/>
      <c r="M877" s="252">
        <v>37424</v>
      </c>
      <c r="N877" s="270">
        <v>30</v>
      </c>
      <c r="O877" s="270"/>
      <c r="P877" s="251"/>
      <c r="AC877" s="769"/>
      <c r="AD877" s="769"/>
    </row>
    <row r="878" spans="1:30" x14ac:dyDescent="0.15">
      <c r="A878" s="212" t="s">
        <v>1949</v>
      </c>
      <c r="C878" s="493" t="s">
        <v>3420</v>
      </c>
      <c r="D878" s="490" t="s">
        <v>5271</v>
      </c>
      <c r="E878" s="490" t="s">
        <v>1949</v>
      </c>
      <c r="F878" s="233" t="s">
        <v>7461</v>
      </c>
      <c r="G878" s="494" t="s">
        <v>1406</v>
      </c>
      <c r="H878" s="495" t="s">
        <v>4651</v>
      </c>
      <c r="I878" s="496" t="s">
        <v>1405</v>
      </c>
      <c r="J878" s="478" t="s">
        <v>7</v>
      </c>
      <c r="K878" s="737" t="s">
        <v>469</v>
      </c>
      <c r="L878" s="738"/>
      <c r="M878" s="252">
        <v>37438</v>
      </c>
      <c r="N878" s="270">
        <v>30</v>
      </c>
      <c r="O878" s="270"/>
      <c r="P878" s="251"/>
      <c r="AC878" s="769"/>
      <c r="AD878" s="769"/>
    </row>
    <row r="879" spans="1:30" x14ac:dyDescent="0.15">
      <c r="A879" s="212" t="s">
        <v>1949</v>
      </c>
      <c r="C879" s="493" t="s">
        <v>3420</v>
      </c>
      <c r="D879" s="490" t="s">
        <v>5271</v>
      </c>
      <c r="E879" s="490" t="s">
        <v>1949</v>
      </c>
      <c r="F879" s="233" t="s">
        <v>1760</v>
      </c>
      <c r="G879" s="494" t="s">
        <v>2430</v>
      </c>
      <c r="H879" s="495" t="s">
        <v>4652</v>
      </c>
      <c r="I879" s="496" t="s">
        <v>445</v>
      </c>
      <c r="J879" s="478" t="s">
        <v>7</v>
      </c>
      <c r="K879" s="737" t="s">
        <v>456</v>
      </c>
      <c r="L879" s="738"/>
      <c r="M879" s="252">
        <v>37530</v>
      </c>
      <c r="N879" s="270">
        <v>30</v>
      </c>
      <c r="O879" s="270"/>
      <c r="P879" s="251"/>
      <c r="AC879" s="769"/>
      <c r="AD879" s="769"/>
    </row>
    <row r="880" spans="1:30" x14ac:dyDescent="0.15">
      <c r="A880" s="212" t="s">
        <v>4919</v>
      </c>
      <c r="C880" s="493" t="s">
        <v>3420</v>
      </c>
      <c r="D880" s="490" t="s">
        <v>5285</v>
      </c>
      <c r="E880" s="490" t="s">
        <v>5272</v>
      </c>
      <c r="F880" s="233" t="s">
        <v>2431</v>
      </c>
      <c r="G880" s="494" t="s">
        <v>1407</v>
      </c>
      <c r="H880" s="495" t="s">
        <v>4653</v>
      </c>
      <c r="I880" s="496" t="s">
        <v>2432</v>
      </c>
      <c r="J880" s="478" t="s">
        <v>7</v>
      </c>
      <c r="K880" s="737" t="s">
        <v>561</v>
      </c>
      <c r="L880" s="738"/>
      <c r="M880" s="252">
        <v>37712</v>
      </c>
      <c r="N880" s="270">
        <v>30</v>
      </c>
      <c r="O880" s="270"/>
      <c r="P880" s="251"/>
      <c r="AC880" s="769"/>
      <c r="AD880" s="769"/>
    </row>
    <row r="881" spans="1:30" x14ac:dyDescent="0.15">
      <c r="A881" s="212" t="s">
        <v>49</v>
      </c>
      <c r="C881" s="493" t="s">
        <v>3420</v>
      </c>
      <c r="D881" s="490" t="s">
        <v>5239</v>
      </c>
      <c r="E881" s="490" t="s">
        <v>5228</v>
      </c>
      <c r="F881" s="458" t="s">
        <v>1761</v>
      </c>
      <c r="G881" s="477" t="s">
        <v>1408</v>
      </c>
      <c r="H881" s="476" t="s">
        <v>4654</v>
      </c>
      <c r="I881" s="454" t="s">
        <v>2287</v>
      </c>
      <c r="J881" s="491" t="s">
        <v>7</v>
      </c>
      <c r="K881" s="737" t="s">
        <v>113</v>
      </c>
      <c r="L881" s="738"/>
      <c r="M881" s="231">
        <v>38078</v>
      </c>
      <c r="N881" s="271">
        <v>29</v>
      </c>
      <c r="O881" s="271"/>
      <c r="P881" s="469"/>
      <c r="AC881" s="769"/>
      <c r="AD881" s="769"/>
    </row>
    <row r="882" spans="1:30" ht="28.5" x14ac:dyDescent="0.15">
      <c r="A882" s="212" t="s">
        <v>49</v>
      </c>
      <c r="C882" s="493" t="s">
        <v>3420</v>
      </c>
      <c r="D882" s="490" t="s">
        <v>5239</v>
      </c>
      <c r="E882" s="490" t="s">
        <v>5228</v>
      </c>
      <c r="F882" s="458" t="s">
        <v>2433</v>
      </c>
      <c r="G882" s="477" t="s">
        <v>1409</v>
      </c>
      <c r="H882" s="476" t="s">
        <v>4655</v>
      </c>
      <c r="I882" s="454" t="s">
        <v>1733</v>
      </c>
      <c r="J882" s="491" t="s">
        <v>7</v>
      </c>
      <c r="K882" s="737" t="s">
        <v>7157</v>
      </c>
      <c r="L882" s="738"/>
      <c r="M882" s="231">
        <v>38798</v>
      </c>
      <c r="N882" s="271">
        <v>30</v>
      </c>
      <c r="O882" s="271"/>
      <c r="P882" s="469"/>
      <c r="AC882" s="769"/>
      <c r="AD882" s="769"/>
    </row>
    <row r="883" spans="1:30" ht="28.5" x14ac:dyDescent="0.15">
      <c r="A883" s="212" t="s">
        <v>4919</v>
      </c>
      <c r="C883" s="253" t="s">
        <v>6164</v>
      </c>
      <c r="D883" s="490" t="s">
        <v>5239</v>
      </c>
      <c r="E883" s="490" t="s">
        <v>5230</v>
      </c>
      <c r="F883" s="233" t="s">
        <v>4366</v>
      </c>
      <c r="G883" s="494" t="s">
        <v>1442</v>
      </c>
      <c r="H883" s="495" t="s">
        <v>4660</v>
      </c>
      <c r="I883" s="496" t="s">
        <v>707</v>
      </c>
      <c r="J883" s="478" t="s">
        <v>29</v>
      </c>
      <c r="K883" s="737" t="s">
        <v>4749</v>
      </c>
      <c r="L883" s="738"/>
      <c r="M883" s="249">
        <v>33329</v>
      </c>
      <c r="N883" s="270">
        <v>10</v>
      </c>
      <c r="O883" s="270"/>
      <c r="P883" s="251"/>
      <c r="Q883" s="500"/>
      <c r="R883" s="500"/>
      <c r="AC883" s="769"/>
      <c r="AD883" s="769"/>
    </row>
    <row r="884" spans="1:30" ht="28.5" x14ac:dyDescent="0.15">
      <c r="A884" s="212" t="s">
        <v>4919</v>
      </c>
      <c r="C884" s="253" t="s">
        <v>6164</v>
      </c>
      <c r="D884" s="490" t="s">
        <v>5239</v>
      </c>
      <c r="E884" s="490" t="s">
        <v>5230</v>
      </c>
      <c r="F884" s="233" t="s">
        <v>3421</v>
      </c>
      <c r="G884" s="494" t="s">
        <v>1443</v>
      </c>
      <c r="H884" s="495" t="s">
        <v>4657</v>
      </c>
      <c r="I884" s="496" t="s">
        <v>712</v>
      </c>
      <c r="J884" s="478" t="s">
        <v>29</v>
      </c>
      <c r="K884" s="737" t="s">
        <v>4750</v>
      </c>
      <c r="L884" s="738"/>
      <c r="M884" s="249">
        <v>34425</v>
      </c>
      <c r="N884" s="270">
        <v>10</v>
      </c>
      <c r="O884" s="270"/>
      <c r="P884" s="251"/>
      <c r="Q884" s="500"/>
      <c r="AC884" s="769"/>
      <c r="AD884" s="769"/>
    </row>
    <row r="885" spans="1:30" ht="28.5" x14ac:dyDescent="0.15">
      <c r="A885" s="212" t="s">
        <v>4919</v>
      </c>
      <c r="C885" s="253" t="s">
        <v>6164</v>
      </c>
      <c r="D885" s="490" t="s">
        <v>5285</v>
      </c>
      <c r="E885" s="490" t="s">
        <v>5275</v>
      </c>
      <c r="F885" s="233" t="s">
        <v>4367</v>
      </c>
      <c r="G885" s="494" t="s">
        <v>1445</v>
      </c>
      <c r="H885" s="495" t="s">
        <v>4661</v>
      </c>
      <c r="I885" s="496" t="s">
        <v>1444</v>
      </c>
      <c r="J885" s="478" t="s">
        <v>29</v>
      </c>
      <c r="K885" s="737" t="s">
        <v>4751</v>
      </c>
      <c r="L885" s="738"/>
      <c r="M885" s="249">
        <v>34425</v>
      </c>
      <c r="N885" s="270">
        <v>10</v>
      </c>
      <c r="O885" s="270"/>
      <c r="P885" s="251"/>
      <c r="Q885" s="500"/>
      <c r="AC885" s="769"/>
      <c r="AD885" s="769"/>
    </row>
    <row r="886" spans="1:30" ht="26.25" x14ac:dyDescent="0.15">
      <c r="A886" s="212" t="s">
        <v>1457</v>
      </c>
      <c r="C886" s="253" t="s">
        <v>6164</v>
      </c>
      <c r="D886" s="490" t="s">
        <v>5285</v>
      </c>
      <c r="E886" s="490" t="s">
        <v>5272</v>
      </c>
      <c r="F886" s="233" t="s">
        <v>7506</v>
      </c>
      <c r="G886" s="494" t="s">
        <v>1446</v>
      </c>
      <c r="H886" s="495" t="s">
        <v>4662</v>
      </c>
      <c r="I886" s="496" t="s">
        <v>1047</v>
      </c>
      <c r="J886" s="478" t="s">
        <v>29</v>
      </c>
      <c r="K886" s="737" t="s">
        <v>4752</v>
      </c>
      <c r="L886" s="738"/>
      <c r="M886" s="249">
        <v>33695</v>
      </c>
      <c r="N886" s="270">
        <v>20</v>
      </c>
      <c r="O886" s="270"/>
      <c r="P886" s="251"/>
      <c r="Q886" s="500"/>
      <c r="AC886" s="769"/>
      <c r="AD886" s="769"/>
    </row>
    <row r="887" spans="1:30" ht="28.5" x14ac:dyDescent="0.15">
      <c r="A887" s="212" t="s">
        <v>4919</v>
      </c>
      <c r="C887" s="253" t="s">
        <v>6164</v>
      </c>
      <c r="D887" s="490" t="s">
        <v>5368</v>
      </c>
      <c r="E887" s="255" t="s">
        <v>5306</v>
      </c>
      <c r="F887" s="233" t="s">
        <v>4368</v>
      </c>
      <c r="G887" s="494" t="s">
        <v>1447</v>
      </c>
      <c r="H887" s="495" t="s">
        <v>4663</v>
      </c>
      <c r="I887" s="496" t="s">
        <v>882</v>
      </c>
      <c r="J887" s="478" t="s">
        <v>29</v>
      </c>
      <c r="K887" s="737" t="s">
        <v>4753</v>
      </c>
      <c r="L887" s="738"/>
      <c r="M887" s="249">
        <v>34060</v>
      </c>
      <c r="N887" s="270">
        <v>10</v>
      </c>
      <c r="O887" s="270"/>
      <c r="P887" s="251"/>
      <c r="Q887" s="500"/>
      <c r="AC887" s="769"/>
      <c r="AD887" s="769"/>
    </row>
    <row r="888" spans="1:30" ht="42.75" x14ac:dyDescent="0.15">
      <c r="A888" s="212" t="s">
        <v>4919</v>
      </c>
      <c r="C888" s="253" t="s">
        <v>6164</v>
      </c>
      <c r="D888" s="490" t="s">
        <v>5271</v>
      </c>
      <c r="E888" s="490" t="s">
        <v>5263</v>
      </c>
      <c r="F888" s="233" t="s">
        <v>4369</v>
      </c>
      <c r="G888" s="494" t="s">
        <v>1448</v>
      </c>
      <c r="H888" s="495" t="s">
        <v>3518</v>
      </c>
      <c r="I888" s="496" t="s">
        <v>897</v>
      </c>
      <c r="J888" s="478" t="s">
        <v>29</v>
      </c>
      <c r="K888" s="737" t="s">
        <v>1441</v>
      </c>
      <c r="L888" s="738"/>
      <c r="M888" s="249">
        <v>34790</v>
      </c>
      <c r="N888" s="270">
        <v>10</v>
      </c>
      <c r="O888" s="270"/>
      <c r="P888" s="251"/>
      <c r="Q888" s="500"/>
      <c r="AC888" s="769"/>
      <c r="AD888" s="769"/>
    </row>
    <row r="889" spans="1:30" ht="28.5" x14ac:dyDescent="0.15">
      <c r="A889" s="212" t="s">
        <v>4919</v>
      </c>
      <c r="C889" s="253" t="s">
        <v>6164</v>
      </c>
      <c r="D889" s="490" t="s">
        <v>5285</v>
      </c>
      <c r="E889" s="255" t="s">
        <v>5284</v>
      </c>
      <c r="F889" s="233" t="s">
        <v>4370</v>
      </c>
      <c r="G889" s="494" t="s">
        <v>1449</v>
      </c>
      <c r="H889" s="495" t="s">
        <v>4664</v>
      </c>
      <c r="I889" s="496" t="s">
        <v>1421</v>
      </c>
      <c r="J889" s="478" t="s">
        <v>29</v>
      </c>
      <c r="K889" s="737" t="s">
        <v>4754</v>
      </c>
      <c r="L889" s="738"/>
      <c r="M889" s="249">
        <v>35332</v>
      </c>
      <c r="N889" s="270">
        <v>10</v>
      </c>
      <c r="O889" s="270"/>
      <c r="P889" s="251"/>
      <c r="AC889" s="769"/>
      <c r="AD889" s="769"/>
    </row>
    <row r="890" spans="1:30" ht="26.25" x14ac:dyDescent="0.15">
      <c r="A890" s="212" t="s">
        <v>1457</v>
      </c>
      <c r="C890" s="253" t="s">
        <v>6164</v>
      </c>
      <c r="D890" s="490" t="s">
        <v>5285</v>
      </c>
      <c r="E890" s="490" t="s">
        <v>5272</v>
      </c>
      <c r="F890" s="233" t="s">
        <v>1783</v>
      </c>
      <c r="G890" s="494" t="s">
        <v>1450</v>
      </c>
      <c r="H890" s="495" t="s">
        <v>4656</v>
      </c>
      <c r="I890" s="496" t="s">
        <v>563</v>
      </c>
      <c r="J890" s="478" t="s">
        <v>29</v>
      </c>
      <c r="K890" s="737" t="s">
        <v>4752</v>
      </c>
      <c r="L890" s="738"/>
      <c r="M890" s="249">
        <v>36617</v>
      </c>
      <c r="N890" s="270">
        <v>12</v>
      </c>
      <c r="O890" s="270"/>
      <c r="P890" s="251"/>
      <c r="Q890" s="500"/>
      <c r="AC890" s="769"/>
      <c r="AD890" s="769"/>
    </row>
    <row r="891" spans="1:30" ht="26.25" x14ac:dyDescent="0.15">
      <c r="A891" s="212" t="s">
        <v>68</v>
      </c>
      <c r="C891" s="253" t="s">
        <v>6164</v>
      </c>
      <c r="D891" s="490" t="s">
        <v>5271</v>
      </c>
      <c r="E891" s="490" t="s">
        <v>1949</v>
      </c>
      <c r="F891" s="233" t="s">
        <v>2408</v>
      </c>
      <c r="G891" s="494" t="s">
        <v>1451</v>
      </c>
      <c r="H891" s="495" t="s">
        <v>4665</v>
      </c>
      <c r="I891" s="496" t="s">
        <v>377</v>
      </c>
      <c r="J891" s="478" t="s">
        <v>29</v>
      </c>
      <c r="K891" s="737" t="s">
        <v>4755</v>
      </c>
      <c r="L891" s="738"/>
      <c r="M891" s="249">
        <v>36982</v>
      </c>
      <c r="N891" s="270">
        <v>10</v>
      </c>
      <c r="O891" s="270"/>
      <c r="P891" s="251"/>
      <c r="Q891" s="500"/>
      <c r="AC891" s="769"/>
      <c r="AD891" s="769"/>
    </row>
    <row r="892" spans="1:30" ht="26.25" x14ac:dyDescent="0.15">
      <c r="A892" s="212" t="s">
        <v>72</v>
      </c>
      <c r="C892" s="253" t="s">
        <v>6164</v>
      </c>
      <c r="D892" s="490" t="s">
        <v>5252</v>
      </c>
      <c r="E892" s="490" t="s">
        <v>1948</v>
      </c>
      <c r="F892" s="233" t="s">
        <v>7539</v>
      </c>
      <c r="G892" s="494" t="s">
        <v>1415</v>
      </c>
      <c r="H892" s="495" t="s">
        <v>4666</v>
      </c>
      <c r="I892" s="496" t="s">
        <v>277</v>
      </c>
      <c r="J892" s="478" t="s">
        <v>29</v>
      </c>
      <c r="K892" s="737" t="s">
        <v>4756</v>
      </c>
      <c r="L892" s="738"/>
      <c r="M892" s="249">
        <v>37257</v>
      </c>
      <c r="N892" s="270">
        <v>20</v>
      </c>
      <c r="O892" s="270"/>
      <c r="P892" s="251"/>
      <c r="Q892" s="500"/>
      <c r="AC892" s="769"/>
      <c r="AD892" s="769"/>
    </row>
    <row r="893" spans="1:30" ht="26.25" x14ac:dyDescent="0.15">
      <c r="A893" s="212" t="s">
        <v>72</v>
      </c>
      <c r="C893" s="253" t="s">
        <v>6164</v>
      </c>
      <c r="D893" s="490" t="s">
        <v>5252</v>
      </c>
      <c r="E893" s="490" t="s">
        <v>1948</v>
      </c>
      <c r="F893" s="233" t="s">
        <v>4371</v>
      </c>
      <c r="G893" s="494" t="s">
        <v>1414</v>
      </c>
      <c r="H893" s="495" t="s">
        <v>4667</v>
      </c>
      <c r="I893" s="496" t="s">
        <v>330</v>
      </c>
      <c r="J893" s="478" t="s">
        <v>29</v>
      </c>
      <c r="K893" s="737" t="s">
        <v>4757</v>
      </c>
      <c r="L893" s="738"/>
      <c r="M893" s="249">
        <v>37347</v>
      </c>
      <c r="N893" s="270">
        <v>10</v>
      </c>
      <c r="O893" s="270"/>
      <c r="P893" s="251"/>
      <c r="Q893" s="500"/>
      <c r="AC893" s="769"/>
      <c r="AD893" s="769"/>
    </row>
    <row r="894" spans="1:30" ht="26.25" x14ac:dyDescent="0.15">
      <c r="A894" s="212" t="s">
        <v>4920</v>
      </c>
      <c r="C894" s="253" t="s">
        <v>6164</v>
      </c>
      <c r="D894" s="490" t="s">
        <v>5252</v>
      </c>
      <c r="E894" s="490" t="s">
        <v>1950</v>
      </c>
      <c r="F894" s="233" t="s">
        <v>2409</v>
      </c>
      <c r="G894" s="494" t="s">
        <v>1452</v>
      </c>
      <c r="H894" s="495" t="s">
        <v>4668</v>
      </c>
      <c r="I894" s="496" t="s">
        <v>1396</v>
      </c>
      <c r="J894" s="478" t="s">
        <v>29</v>
      </c>
      <c r="K894" s="737" t="s">
        <v>4758</v>
      </c>
      <c r="L894" s="738"/>
      <c r="M894" s="249">
        <v>37347</v>
      </c>
      <c r="N894" s="270">
        <v>10</v>
      </c>
      <c r="O894" s="270"/>
      <c r="P894" s="251"/>
      <c r="Q894" s="500"/>
      <c r="AC894" s="769"/>
      <c r="AD894" s="769"/>
    </row>
    <row r="895" spans="1:30" ht="26.25" x14ac:dyDescent="0.15">
      <c r="A895" s="212" t="s">
        <v>4919</v>
      </c>
      <c r="C895" s="253" t="s">
        <v>6164</v>
      </c>
      <c r="D895" s="490" t="s">
        <v>5300</v>
      </c>
      <c r="E895" s="490" t="s">
        <v>5288</v>
      </c>
      <c r="F895" s="233" t="s">
        <v>2410</v>
      </c>
      <c r="G895" s="494" t="s">
        <v>1453</v>
      </c>
      <c r="H895" s="495" t="s">
        <v>4669</v>
      </c>
      <c r="I895" s="496" t="s">
        <v>1422</v>
      </c>
      <c r="J895" s="478" t="s">
        <v>29</v>
      </c>
      <c r="K895" s="737" t="s">
        <v>4759</v>
      </c>
      <c r="L895" s="738"/>
      <c r="M895" s="249">
        <v>37347</v>
      </c>
      <c r="N895" s="270">
        <v>12</v>
      </c>
      <c r="O895" s="270"/>
      <c r="P895" s="251"/>
      <c r="Q895" s="500"/>
      <c r="AC895" s="769"/>
      <c r="AD895" s="769"/>
    </row>
    <row r="896" spans="1:30" ht="28.5" x14ac:dyDescent="0.15">
      <c r="A896" s="212" t="s">
        <v>4773</v>
      </c>
      <c r="C896" s="253" t="s">
        <v>6164</v>
      </c>
      <c r="D896" s="490" t="s">
        <v>5285</v>
      </c>
      <c r="E896" s="490" t="s">
        <v>4315</v>
      </c>
      <c r="F896" s="233" t="s">
        <v>4372</v>
      </c>
      <c r="G896" s="494" t="s">
        <v>6469</v>
      </c>
      <c r="H896" s="495" t="s">
        <v>3477</v>
      </c>
      <c r="I896" s="496" t="s">
        <v>659</v>
      </c>
      <c r="J896" s="478" t="s">
        <v>29</v>
      </c>
      <c r="K896" s="737" t="s">
        <v>4773</v>
      </c>
      <c r="L896" s="738"/>
      <c r="M896" s="249">
        <v>37530</v>
      </c>
      <c r="N896" s="270">
        <v>14</v>
      </c>
      <c r="O896" s="270"/>
      <c r="P896" s="251"/>
      <c r="Q896" s="500"/>
      <c r="AC896" s="769"/>
      <c r="AD896" s="769"/>
    </row>
    <row r="897" spans="1:30" ht="26.25" x14ac:dyDescent="0.15">
      <c r="A897" s="212" t="s">
        <v>68</v>
      </c>
      <c r="C897" s="253" t="s">
        <v>6164</v>
      </c>
      <c r="D897" s="490" t="s">
        <v>5271</v>
      </c>
      <c r="E897" s="490" t="s">
        <v>1949</v>
      </c>
      <c r="F897" s="233" t="s">
        <v>4373</v>
      </c>
      <c r="G897" s="494" t="s">
        <v>1454</v>
      </c>
      <c r="H897" s="495" t="s">
        <v>4670</v>
      </c>
      <c r="I897" s="496" t="s">
        <v>461</v>
      </c>
      <c r="J897" s="478" t="s">
        <v>29</v>
      </c>
      <c r="K897" s="737" t="s">
        <v>4760</v>
      </c>
      <c r="L897" s="738"/>
      <c r="M897" s="249">
        <v>37622</v>
      </c>
      <c r="N897" s="270">
        <v>10</v>
      </c>
      <c r="O897" s="270"/>
      <c r="P897" s="251"/>
      <c r="Q897" s="500"/>
      <c r="AC897" s="769"/>
      <c r="AD897" s="769"/>
    </row>
    <row r="898" spans="1:30" ht="28.5" x14ac:dyDescent="0.15">
      <c r="A898" s="212" t="s">
        <v>4919</v>
      </c>
      <c r="C898" s="253" t="s">
        <v>6164</v>
      </c>
      <c r="D898" s="490" t="s">
        <v>5300</v>
      </c>
      <c r="E898" s="490" t="s">
        <v>5299</v>
      </c>
      <c r="F898" s="233" t="s">
        <v>4374</v>
      </c>
      <c r="G898" s="494" t="s">
        <v>2411</v>
      </c>
      <c r="H898" s="495" t="s">
        <v>4659</v>
      </c>
      <c r="I898" s="496" t="s">
        <v>846</v>
      </c>
      <c r="J898" s="478" t="s">
        <v>29</v>
      </c>
      <c r="K898" s="737" t="s">
        <v>4761</v>
      </c>
      <c r="L898" s="738"/>
      <c r="M898" s="249">
        <v>37712</v>
      </c>
      <c r="N898" s="270">
        <v>10</v>
      </c>
      <c r="O898" s="270"/>
      <c r="P898" s="251"/>
      <c r="Q898" s="500"/>
      <c r="AC898" s="769"/>
      <c r="AD898" s="769"/>
    </row>
    <row r="899" spans="1:30" ht="26.25" x14ac:dyDescent="0.15">
      <c r="A899" s="212" t="s">
        <v>4919</v>
      </c>
      <c r="C899" s="253" t="s">
        <v>6164</v>
      </c>
      <c r="D899" s="490" t="s">
        <v>5300</v>
      </c>
      <c r="E899" s="490" t="s">
        <v>5291</v>
      </c>
      <c r="F899" s="233" t="s">
        <v>1784</v>
      </c>
      <c r="G899" s="494" t="s">
        <v>1969</v>
      </c>
      <c r="H899" s="495" t="s">
        <v>4658</v>
      </c>
      <c r="I899" s="496" t="s">
        <v>2412</v>
      </c>
      <c r="J899" s="478" t="s">
        <v>1046</v>
      </c>
      <c r="K899" s="737" t="s">
        <v>4762</v>
      </c>
      <c r="L899" s="738"/>
      <c r="M899" s="249">
        <v>38078</v>
      </c>
      <c r="N899" s="270">
        <v>10</v>
      </c>
      <c r="O899" s="270"/>
      <c r="P899" s="251"/>
      <c r="Q899" s="500"/>
      <c r="AC899" s="769"/>
      <c r="AD899" s="769"/>
    </row>
    <row r="900" spans="1:30" ht="26.25" x14ac:dyDescent="0.15">
      <c r="A900" s="212" t="s">
        <v>4919</v>
      </c>
      <c r="C900" s="253" t="s">
        <v>6164</v>
      </c>
      <c r="D900" s="490" t="s">
        <v>5300</v>
      </c>
      <c r="E900" s="490" t="s">
        <v>5291</v>
      </c>
      <c r="F900" s="233" t="s">
        <v>1785</v>
      </c>
      <c r="G900" s="494" t="s">
        <v>1455</v>
      </c>
      <c r="H900" s="476" t="s">
        <v>4671</v>
      </c>
      <c r="I900" s="496" t="s">
        <v>2413</v>
      </c>
      <c r="J900" s="478" t="s">
        <v>1046</v>
      </c>
      <c r="K900" s="737" t="s">
        <v>4763</v>
      </c>
      <c r="L900" s="738"/>
      <c r="M900" s="249">
        <v>37987</v>
      </c>
      <c r="N900" s="270">
        <v>12</v>
      </c>
      <c r="O900" s="270"/>
      <c r="P900" s="469"/>
      <c r="Q900" s="500"/>
      <c r="AC900" s="769"/>
      <c r="AD900" s="769"/>
    </row>
    <row r="901" spans="1:30" ht="28.5" x14ac:dyDescent="0.15">
      <c r="A901" s="212" t="s">
        <v>49</v>
      </c>
      <c r="C901" s="493" t="s">
        <v>5859</v>
      </c>
      <c r="D901" s="490" t="s">
        <v>5239</v>
      </c>
      <c r="E901" s="490" t="s">
        <v>5228</v>
      </c>
      <c r="F901" s="458" t="s">
        <v>4829</v>
      </c>
      <c r="G901" s="458" t="s">
        <v>3422</v>
      </c>
      <c r="H901" s="476" t="s">
        <v>3465</v>
      </c>
      <c r="I901" s="454" t="s">
        <v>6002</v>
      </c>
      <c r="J901" s="491" t="s">
        <v>29</v>
      </c>
      <c r="K901" s="737" t="s">
        <v>4764</v>
      </c>
      <c r="L901" s="738"/>
      <c r="M901" s="231">
        <v>31503</v>
      </c>
      <c r="N901" s="260"/>
      <c r="O901" s="260"/>
      <c r="P901" s="469"/>
      <c r="AC901" s="769"/>
      <c r="AD901" s="769"/>
    </row>
    <row r="902" spans="1:30" ht="42.75" x14ac:dyDescent="0.15">
      <c r="A902" s="212" t="s">
        <v>49</v>
      </c>
      <c r="C902" s="493" t="s">
        <v>3462</v>
      </c>
      <c r="D902" s="490" t="s">
        <v>5239</v>
      </c>
      <c r="E902" s="490" t="s">
        <v>5228</v>
      </c>
      <c r="F902" s="458" t="s">
        <v>4828</v>
      </c>
      <c r="G902" s="458" t="s">
        <v>3423</v>
      </c>
      <c r="H902" s="476" t="s">
        <v>3466</v>
      </c>
      <c r="I902" s="454" t="s">
        <v>2352</v>
      </c>
      <c r="J902" s="491" t="s">
        <v>29</v>
      </c>
      <c r="K902" s="737" t="s">
        <v>49</v>
      </c>
      <c r="L902" s="738"/>
      <c r="M902" s="231">
        <v>36617</v>
      </c>
      <c r="N902" s="260"/>
      <c r="O902" s="260"/>
      <c r="P902" s="469"/>
      <c r="AC902" s="769"/>
      <c r="AD902" s="769"/>
    </row>
    <row r="903" spans="1:30" x14ac:dyDescent="0.15">
      <c r="A903" s="212" t="s">
        <v>72</v>
      </c>
      <c r="C903" s="493" t="s">
        <v>3462</v>
      </c>
      <c r="D903" s="490" t="s">
        <v>5252</v>
      </c>
      <c r="E903" s="490" t="s">
        <v>1948</v>
      </c>
      <c r="F903" s="233" t="s">
        <v>4375</v>
      </c>
      <c r="G903" s="233" t="s">
        <v>3424</v>
      </c>
      <c r="H903" s="495" t="s">
        <v>3467</v>
      </c>
      <c r="I903" s="496" t="s">
        <v>991</v>
      </c>
      <c r="J903" s="478" t="s">
        <v>29</v>
      </c>
      <c r="K903" s="737" t="s">
        <v>4765</v>
      </c>
      <c r="L903" s="738"/>
      <c r="M903" s="252">
        <v>26755</v>
      </c>
      <c r="N903" s="260"/>
      <c r="O903" s="260"/>
      <c r="P903" s="251"/>
      <c r="Q903" s="500"/>
      <c r="AC903" s="769"/>
      <c r="AD903" s="769"/>
    </row>
    <row r="904" spans="1:30" x14ac:dyDescent="0.15">
      <c r="A904" s="212" t="s">
        <v>72</v>
      </c>
      <c r="C904" s="493" t="s">
        <v>3462</v>
      </c>
      <c r="D904" s="490" t="s">
        <v>5252</v>
      </c>
      <c r="E904" s="490" t="s">
        <v>1948</v>
      </c>
      <c r="F904" s="233" t="s">
        <v>4376</v>
      </c>
      <c r="G904" s="233" t="s">
        <v>3425</v>
      </c>
      <c r="H904" s="495" t="s">
        <v>3468</v>
      </c>
      <c r="I904" s="496" t="s">
        <v>290</v>
      </c>
      <c r="J904" s="478" t="s">
        <v>29</v>
      </c>
      <c r="K904" s="737" t="s">
        <v>4757</v>
      </c>
      <c r="L904" s="738"/>
      <c r="M904" s="252">
        <v>30407</v>
      </c>
      <c r="N904" s="260"/>
      <c r="O904" s="260"/>
      <c r="P904" s="251"/>
      <c r="Q904" s="500"/>
      <c r="AC904" s="769"/>
      <c r="AD904" s="769"/>
    </row>
    <row r="905" spans="1:30" x14ac:dyDescent="0.15">
      <c r="A905" s="212" t="s">
        <v>72</v>
      </c>
      <c r="C905" s="493" t="s">
        <v>3463</v>
      </c>
      <c r="D905" s="490" t="s">
        <v>5252</v>
      </c>
      <c r="E905" s="490" t="s">
        <v>1948</v>
      </c>
      <c r="F905" s="233" t="s">
        <v>2402</v>
      </c>
      <c r="G905" s="233" t="s">
        <v>3426</v>
      </c>
      <c r="H905" s="495" t="s">
        <v>3469</v>
      </c>
      <c r="I905" s="496" t="s">
        <v>255</v>
      </c>
      <c r="J905" s="478" t="s">
        <v>29</v>
      </c>
      <c r="K905" s="737" t="s">
        <v>4765</v>
      </c>
      <c r="L905" s="738"/>
      <c r="M905" s="252">
        <v>34060</v>
      </c>
      <c r="N905" s="260"/>
      <c r="O905" s="260"/>
      <c r="P905" s="251"/>
      <c r="Q905" s="500"/>
      <c r="AC905" s="769"/>
      <c r="AD905" s="769"/>
    </row>
    <row r="906" spans="1:30" ht="28.5" x14ac:dyDescent="0.15">
      <c r="A906" s="212" t="s">
        <v>68</v>
      </c>
      <c r="C906" s="493" t="s">
        <v>3462</v>
      </c>
      <c r="D906" s="490" t="s">
        <v>5271</v>
      </c>
      <c r="E906" s="490" t="s">
        <v>1949</v>
      </c>
      <c r="F906" s="233" t="s">
        <v>4377</v>
      </c>
      <c r="G906" s="233" t="s">
        <v>3427</v>
      </c>
      <c r="H906" s="495" t="s">
        <v>3470</v>
      </c>
      <c r="I906" s="496" t="s">
        <v>1030</v>
      </c>
      <c r="J906" s="478" t="s">
        <v>29</v>
      </c>
      <c r="K906" s="737" t="s">
        <v>4766</v>
      </c>
      <c r="L906" s="738"/>
      <c r="M906" s="252">
        <v>29342</v>
      </c>
      <c r="N906" s="260"/>
      <c r="O906" s="260"/>
      <c r="P906" s="251"/>
      <c r="Q906" s="500"/>
      <c r="AC906" s="769"/>
      <c r="AD906" s="769"/>
    </row>
    <row r="907" spans="1:30" ht="28.5" x14ac:dyDescent="0.15">
      <c r="A907" s="212" t="s">
        <v>68</v>
      </c>
      <c r="C907" s="493" t="s">
        <v>3462</v>
      </c>
      <c r="D907" s="490" t="s">
        <v>5271</v>
      </c>
      <c r="E907" s="490" t="s">
        <v>1949</v>
      </c>
      <c r="F907" s="233" t="s">
        <v>4378</v>
      </c>
      <c r="G907" s="233" t="s">
        <v>3428</v>
      </c>
      <c r="H907" s="495" t="s">
        <v>3471</v>
      </c>
      <c r="I907" s="496" t="s">
        <v>1416</v>
      </c>
      <c r="J907" s="478" t="s">
        <v>29</v>
      </c>
      <c r="K907" s="737" t="s">
        <v>4767</v>
      </c>
      <c r="L907" s="738"/>
      <c r="M907" s="252">
        <v>34425</v>
      </c>
      <c r="N907" s="260"/>
      <c r="O907" s="260"/>
      <c r="P907" s="251" t="s">
        <v>7967</v>
      </c>
      <c r="Q907" s="500"/>
      <c r="AC907" s="769"/>
      <c r="AD907" s="769"/>
    </row>
    <row r="908" spans="1:30" x14ac:dyDescent="0.15">
      <c r="A908" s="212" t="s">
        <v>76</v>
      </c>
      <c r="C908" s="493" t="s">
        <v>3462</v>
      </c>
      <c r="D908" s="490" t="s">
        <v>5252</v>
      </c>
      <c r="E908" s="490" t="s">
        <v>4255</v>
      </c>
      <c r="F908" s="233" t="s">
        <v>4379</v>
      </c>
      <c r="G908" s="233" t="s">
        <v>4921</v>
      </c>
      <c r="H908" s="495" t="s">
        <v>3472</v>
      </c>
      <c r="I908" s="496" t="s">
        <v>75</v>
      </c>
      <c r="J908" s="478" t="s">
        <v>29</v>
      </c>
      <c r="K908" s="737" t="s">
        <v>4768</v>
      </c>
      <c r="L908" s="738"/>
      <c r="M908" s="252">
        <v>28946</v>
      </c>
      <c r="N908" s="260"/>
      <c r="O908" s="260"/>
      <c r="P908" s="251"/>
      <c r="Q908" s="500"/>
      <c r="AC908" s="769"/>
      <c r="AD908" s="769"/>
    </row>
    <row r="909" spans="1:30" ht="28.5" x14ac:dyDescent="0.15">
      <c r="A909" s="212" t="s">
        <v>1457</v>
      </c>
      <c r="C909" s="493" t="s">
        <v>3462</v>
      </c>
      <c r="D909" s="490" t="s">
        <v>5285</v>
      </c>
      <c r="E909" s="490" t="s">
        <v>5272</v>
      </c>
      <c r="F909" s="233" t="s">
        <v>4380</v>
      </c>
      <c r="G909" s="233" t="s">
        <v>3429</v>
      </c>
      <c r="H909" s="495" t="s">
        <v>3473</v>
      </c>
      <c r="I909" s="496" t="s">
        <v>1417</v>
      </c>
      <c r="J909" s="478" t="s">
        <v>29</v>
      </c>
      <c r="K909" s="737" t="s">
        <v>7956</v>
      </c>
      <c r="L909" s="738"/>
      <c r="M909" s="252">
        <v>39173</v>
      </c>
      <c r="N909" s="260"/>
      <c r="O909" s="260"/>
      <c r="P909" s="251"/>
      <c r="Q909" s="500"/>
      <c r="AC909" s="769"/>
      <c r="AD909" s="769"/>
    </row>
    <row r="910" spans="1:30" x14ac:dyDescent="0.15">
      <c r="A910" s="212" t="s">
        <v>1457</v>
      </c>
      <c r="C910" s="493" t="s">
        <v>3464</v>
      </c>
      <c r="D910" s="490" t="s">
        <v>5285</v>
      </c>
      <c r="E910" s="490" t="s">
        <v>5272</v>
      </c>
      <c r="F910" s="233" t="s">
        <v>4381</v>
      </c>
      <c r="G910" s="233" t="s">
        <v>3430</v>
      </c>
      <c r="H910" s="495" t="s">
        <v>3474</v>
      </c>
      <c r="I910" s="496" t="s">
        <v>2403</v>
      </c>
      <c r="J910" s="478" t="s">
        <v>29</v>
      </c>
      <c r="K910" s="737" t="s">
        <v>4752</v>
      </c>
      <c r="L910" s="738"/>
      <c r="M910" s="252">
        <v>29312</v>
      </c>
      <c r="N910" s="260"/>
      <c r="O910" s="260"/>
      <c r="P910" s="251"/>
      <c r="Q910" s="500"/>
      <c r="AC910" s="769"/>
      <c r="AD910" s="769"/>
    </row>
    <row r="911" spans="1:30" x14ac:dyDescent="0.15">
      <c r="A911" s="212" t="s">
        <v>1457</v>
      </c>
      <c r="C911" s="493" t="s">
        <v>5363</v>
      </c>
      <c r="D911" s="490" t="s">
        <v>5285</v>
      </c>
      <c r="E911" s="490" t="s">
        <v>5272</v>
      </c>
      <c r="F911" s="233" t="s">
        <v>4382</v>
      </c>
      <c r="G911" s="233" t="s">
        <v>3431</v>
      </c>
      <c r="H911" s="495" t="s">
        <v>1958</v>
      </c>
      <c r="I911" s="496" t="s">
        <v>1458</v>
      </c>
      <c r="J911" s="478" t="s">
        <v>29</v>
      </c>
      <c r="K911" s="737" t="s">
        <v>1457</v>
      </c>
      <c r="L911" s="738"/>
      <c r="M911" s="252">
        <v>30011</v>
      </c>
      <c r="N911" s="260"/>
      <c r="O911" s="260"/>
      <c r="P911" s="251" t="s">
        <v>1960</v>
      </c>
      <c r="Q911" s="500"/>
      <c r="AC911" s="769"/>
      <c r="AD911" s="769"/>
    </row>
    <row r="912" spans="1:30" x14ac:dyDescent="0.15">
      <c r="A912" s="212" t="s">
        <v>1457</v>
      </c>
      <c r="C912" s="493" t="s">
        <v>3463</v>
      </c>
      <c r="D912" s="490" t="s">
        <v>5285</v>
      </c>
      <c r="E912" s="490" t="s">
        <v>5272</v>
      </c>
      <c r="F912" s="233" t="s">
        <v>1951</v>
      </c>
      <c r="G912" s="233" t="s">
        <v>3432</v>
      </c>
      <c r="H912" s="495" t="s">
        <v>1958</v>
      </c>
      <c r="I912" s="496" t="s">
        <v>1459</v>
      </c>
      <c r="J912" s="478" t="s">
        <v>29</v>
      </c>
      <c r="K912" s="737" t="s">
        <v>1457</v>
      </c>
      <c r="L912" s="738"/>
      <c r="M912" s="252">
        <v>30376</v>
      </c>
      <c r="N912" s="260"/>
      <c r="O912" s="260"/>
      <c r="P912" s="251" t="s">
        <v>1960</v>
      </c>
      <c r="Q912" s="500"/>
      <c r="AC912" s="769"/>
      <c r="AD912" s="769"/>
    </row>
    <row r="913" spans="1:30" x14ac:dyDescent="0.15">
      <c r="A913" s="212" t="s">
        <v>1457</v>
      </c>
      <c r="C913" s="493" t="s">
        <v>3463</v>
      </c>
      <c r="D913" s="490" t="s">
        <v>5285</v>
      </c>
      <c r="E913" s="490" t="s">
        <v>5272</v>
      </c>
      <c r="F913" s="233" t="s">
        <v>1952</v>
      </c>
      <c r="G913" s="233" t="s">
        <v>3433</v>
      </c>
      <c r="H913" s="495" t="s">
        <v>1958</v>
      </c>
      <c r="I913" s="496" t="s">
        <v>566</v>
      </c>
      <c r="J913" s="478" t="s">
        <v>29</v>
      </c>
      <c r="K913" s="737" t="s">
        <v>1457</v>
      </c>
      <c r="L913" s="738"/>
      <c r="M913" s="252">
        <v>31048</v>
      </c>
      <c r="N913" s="260"/>
      <c r="O913" s="260"/>
      <c r="P913" s="251" t="s">
        <v>1960</v>
      </c>
      <c r="Q913" s="500"/>
      <c r="AC913" s="769"/>
      <c r="AD913" s="769"/>
    </row>
    <row r="914" spans="1:30" x14ac:dyDescent="0.15">
      <c r="A914" s="212" t="s">
        <v>1457</v>
      </c>
      <c r="C914" s="493" t="s">
        <v>3463</v>
      </c>
      <c r="D914" s="490" t="s">
        <v>5285</v>
      </c>
      <c r="E914" s="490" t="s">
        <v>5272</v>
      </c>
      <c r="F914" s="233" t="s">
        <v>4383</v>
      </c>
      <c r="G914" s="233" t="s">
        <v>3434</v>
      </c>
      <c r="H914" s="495" t="s">
        <v>1958</v>
      </c>
      <c r="I914" s="496" t="s">
        <v>568</v>
      </c>
      <c r="J914" s="478" t="s">
        <v>29</v>
      </c>
      <c r="K914" s="737" t="s">
        <v>1457</v>
      </c>
      <c r="L914" s="738"/>
      <c r="M914" s="252">
        <v>30223</v>
      </c>
      <c r="N914" s="260"/>
      <c r="O914" s="260"/>
      <c r="P914" s="251" t="s">
        <v>1960</v>
      </c>
      <c r="Q914" s="500"/>
      <c r="AC914" s="769"/>
      <c r="AD914" s="769"/>
    </row>
    <row r="915" spans="1:30" x14ac:dyDescent="0.15">
      <c r="A915" s="212" t="s">
        <v>1461</v>
      </c>
      <c r="C915" s="493" t="s">
        <v>3462</v>
      </c>
      <c r="D915" s="490" t="s">
        <v>5300</v>
      </c>
      <c r="E915" s="490" t="s">
        <v>5287</v>
      </c>
      <c r="F915" s="233" t="s">
        <v>4384</v>
      </c>
      <c r="G915" s="233" t="s">
        <v>3435</v>
      </c>
      <c r="H915" s="495" t="s">
        <v>3475</v>
      </c>
      <c r="I915" s="496" t="s">
        <v>1197</v>
      </c>
      <c r="J915" s="478" t="s">
        <v>29</v>
      </c>
      <c r="K915" s="737" t="s">
        <v>7958</v>
      </c>
      <c r="L915" s="738"/>
      <c r="M915" s="252">
        <v>27485</v>
      </c>
      <c r="N915" s="260"/>
      <c r="O915" s="260"/>
      <c r="P915" s="251"/>
      <c r="Q915" s="500"/>
      <c r="AC915" s="769"/>
      <c r="AD915" s="769"/>
    </row>
    <row r="916" spans="1:30" x14ac:dyDescent="0.15">
      <c r="A916" s="212" t="s">
        <v>1471</v>
      </c>
      <c r="C916" s="493" t="s">
        <v>3462</v>
      </c>
      <c r="D916" s="490" t="s">
        <v>5368</v>
      </c>
      <c r="E916" s="490" t="s">
        <v>4314</v>
      </c>
      <c r="F916" s="233" t="s">
        <v>4385</v>
      </c>
      <c r="G916" s="233" t="s">
        <v>3436</v>
      </c>
      <c r="H916" s="495" t="s">
        <v>3476</v>
      </c>
      <c r="I916" s="496" t="s">
        <v>1081</v>
      </c>
      <c r="J916" s="478" t="s">
        <v>29</v>
      </c>
      <c r="K916" s="737" t="s">
        <v>1471</v>
      </c>
      <c r="L916" s="738"/>
      <c r="M916" s="252">
        <v>26330</v>
      </c>
      <c r="N916" s="260"/>
      <c r="O916" s="260"/>
      <c r="P916" s="582"/>
      <c r="Q916" s="500"/>
      <c r="AC916" s="769"/>
      <c r="AD916" s="769"/>
    </row>
    <row r="917" spans="1:30" ht="28.5" x14ac:dyDescent="0.15">
      <c r="A917" s="212" t="s">
        <v>4773</v>
      </c>
      <c r="C917" s="493" t="s">
        <v>3462</v>
      </c>
      <c r="D917" s="490" t="s">
        <v>5285</v>
      </c>
      <c r="E917" s="490" t="s">
        <v>4315</v>
      </c>
      <c r="F917" s="233" t="s">
        <v>4386</v>
      </c>
      <c r="G917" s="233" t="s">
        <v>3437</v>
      </c>
      <c r="H917" s="495" t="s">
        <v>3478</v>
      </c>
      <c r="I917" s="496" t="s">
        <v>2405</v>
      </c>
      <c r="J917" s="478" t="s">
        <v>29</v>
      </c>
      <c r="K917" s="737" t="s">
        <v>4769</v>
      </c>
      <c r="L917" s="738"/>
      <c r="M917" s="252">
        <v>29677</v>
      </c>
      <c r="N917" s="260"/>
      <c r="O917" s="260"/>
      <c r="P917" s="251" t="s">
        <v>7967</v>
      </c>
      <c r="Q917" s="500"/>
      <c r="AC917" s="769"/>
      <c r="AD917" s="769"/>
    </row>
    <row r="918" spans="1:30" ht="28.5" x14ac:dyDescent="0.15">
      <c r="A918" s="212" t="s">
        <v>4773</v>
      </c>
      <c r="C918" s="493" t="s">
        <v>3464</v>
      </c>
      <c r="D918" s="490" t="s">
        <v>5285</v>
      </c>
      <c r="E918" s="490" t="s">
        <v>4315</v>
      </c>
      <c r="F918" s="233" t="s">
        <v>4387</v>
      </c>
      <c r="G918" s="233" t="s">
        <v>3438</v>
      </c>
      <c r="H918" s="495" t="s">
        <v>3479</v>
      </c>
      <c r="I918" s="496" t="s">
        <v>666</v>
      </c>
      <c r="J918" s="478" t="s">
        <v>29</v>
      </c>
      <c r="K918" s="737" t="s">
        <v>4773</v>
      </c>
      <c r="L918" s="738"/>
      <c r="M918" s="252">
        <v>31138</v>
      </c>
      <c r="N918" s="260"/>
      <c r="O918" s="260"/>
      <c r="P918" s="251" t="s">
        <v>7967</v>
      </c>
      <c r="Q918" s="500"/>
      <c r="AC918" s="769"/>
      <c r="AD918" s="769"/>
    </row>
    <row r="919" spans="1:30" ht="28.5" x14ac:dyDescent="0.15">
      <c r="A919" s="212" t="s">
        <v>4773</v>
      </c>
      <c r="C919" s="493" t="s">
        <v>3462</v>
      </c>
      <c r="D919" s="490" t="s">
        <v>5285</v>
      </c>
      <c r="E919" s="490" t="s">
        <v>4315</v>
      </c>
      <c r="F919" s="233" t="s">
        <v>4388</v>
      </c>
      <c r="G919" s="233" t="s">
        <v>3439</v>
      </c>
      <c r="H919" s="495" t="s">
        <v>3480</v>
      </c>
      <c r="I919" s="496" t="s">
        <v>1418</v>
      </c>
      <c r="J919" s="478" t="s">
        <v>29</v>
      </c>
      <c r="K919" s="737" t="s">
        <v>4769</v>
      </c>
      <c r="L919" s="738"/>
      <c r="M919" s="252">
        <v>25912</v>
      </c>
      <c r="N919" s="260"/>
      <c r="O919" s="260"/>
      <c r="P919" s="251" t="s">
        <v>7967</v>
      </c>
      <c r="Q919" s="500"/>
      <c r="AC919" s="769"/>
      <c r="AD919" s="769"/>
    </row>
    <row r="920" spans="1:30" ht="28.5" x14ac:dyDescent="0.15">
      <c r="A920" s="212" t="s">
        <v>4919</v>
      </c>
      <c r="C920" s="493" t="s">
        <v>3464</v>
      </c>
      <c r="D920" s="490" t="s">
        <v>5252</v>
      </c>
      <c r="E920" s="490" t="s">
        <v>5244</v>
      </c>
      <c r="F920" s="233" t="s">
        <v>4389</v>
      </c>
      <c r="G920" s="233" t="s">
        <v>3440</v>
      </c>
      <c r="H920" s="495" t="s">
        <v>3481</v>
      </c>
      <c r="I920" s="496" t="s">
        <v>1463</v>
      </c>
      <c r="J920" s="478" t="s">
        <v>29</v>
      </c>
      <c r="K920" s="737" t="s">
        <v>4770</v>
      </c>
      <c r="L920" s="738"/>
      <c r="M920" s="252">
        <v>30042</v>
      </c>
      <c r="N920" s="260"/>
      <c r="O920" s="260"/>
      <c r="P920" s="251"/>
      <c r="Q920" s="500"/>
      <c r="AC920" s="769"/>
      <c r="AD920" s="769"/>
    </row>
    <row r="921" spans="1:30" ht="28.5" x14ac:dyDescent="0.15">
      <c r="A921" s="212" t="s">
        <v>4919</v>
      </c>
      <c r="C921" s="493" t="s">
        <v>3464</v>
      </c>
      <c r="D921" s="490" t="s">
        <v>5252</v>
      </c>
      <c r="E921" s="490" t="s">
        <v>5244</v>
      </c>
      <c r="F921" s="233" t="s">
        <v>4390</v>
      </c>
      <c r="G921" s="233" t="s">
        <v>3442</v>
      </c>
      <c r="H921" s="495" t="s">
        <v>6623</v>
      </c>
      <c r="I921" s="496" t="s">
        <v>752</v>
      </c>
      <c r="J921" s="478" t="s">
        <v>29</v>
      </c>
      <c r="K921" s="737" t="s">
        <v>4770</v>
      </c>
      <c r="L921" s="738"/>
      <c r="M921" s="252">
        <v>29677</v>
      </c>
      <c r="N921" s="260"/>
      <c r="O921" s="260"/>
      <c r="P921" s="251"/>
      <c r="Q921" s="500"/>
      <c r="AC921" s="769"/>
      <c r="AD921" s="769"/>
    </row>
    <row r="922" spans="1:30" x14ac:dyDescent="0.15">
      <c r="A922" s="212" t="s">
        <v>4919</v>
      </c>
      <c r="C922" s="493" t="s">
        <v>3464</v>
      </c>
      <c r="D922" s="490" t="s">
        <v>5252</v>
      </c>
      <c r="E922" s="490" t="s">
        <v>5247</v>
      </c>
      <c r="F922" s="233" t="s">
        <v>4391</v>
      </c>
      <c r="G922" s="233" t="s">
        <v>3443</v>
      </c>
      <c r="H922" s="495" t="s">
        <v>3482</v>
      </c>
      <c r="I922" s="496" t="s">
        <v>758</v>
      </c>
      <c r="J922" s="478" t="s">
        <v>29</v>
      </c>
      <c r="K922" s="737" t="s">
        <v>4771</v>
      </c>
      <c r="L922" s="738"/>
      <c r="M922" s="252">
        <v>28946</v>
      </c>
      <c r="N922" s="260"/>
      <c r="O922" s="260"/>
      <c r="P922" s="251"/>
      <c r="Q922" s="500"/>
      <c r="AC922" s="769"/>
      <c r="AD922" s="769"/>
    </row>
    <row r="923" spans="1:30" x14ac:dyDescent="0.15">
      <c r="A923" s="212" t="s">
        <v>4919</v>
      </c>
      <c r="C923" s="493" t="s">
        <v>3462</v>
      </c>
      <c r="D923" s="490" t="s">
        <v>5300</v>
      </c>
      <c r="E923" s="490" t="s">
        <v>5288</v>
      </c>
      <c r="F923" s="233" t="s">
        <v>4392</v>
      </c>
      <c r="G923" s="233" t="s">
        <v>3445</v>
      </c>
      <c r="H923" s="495" t="s">
        <v>3485</v>
      </c>
      <c r="I923" s="496" t="s">
        <v>784</v>
      </c>
      <c r="J923" s="478" t="s">
        <v>29</v>
      </c>
      <c r="K923" s="737" t="s">
        <v>1202</v>
      </c>
      <c r="L923" s="738"/>
      <c r="M923" s="252">
        <v>30498</v>
      </c>
      <c r="N923" s="260"/>
      <c r="O923" s="260"/>
      <c r="P923" s="251"/>
      <c r="Q923" s="500"/>
      <c r="AC923" s="769"/>
      <c r="AD923" s="769"/>
    </row>
    <row r="924" spans="1:30" ht="28.5" x14ac:dyDescent="0.15">
      <c r="A924" s="212" t="s">
        <v>4919</v>
      </c>
      <c r="C924" s="493" t="s">
        <v>3462</v>
      </c>
      <c r="D924" s="490" t="s">
        <v>5300</v>
      </c>
      <c r="E924" s="490" t="s">
        <v>5291</v>
      </c>
      <c r="F924" s="233" t="s">
        <v>7508</v>
      </c>
      <c r="G924" s="233" t="s">
        <v>7509</v>
      </c>
      <c r="H924" s="495" t="s">
        <v>7510</v>
      </c>
      <c r="I924" s="496" t="s">
        <v>792</v>
      </c>
      <c r="J924" s="478" t="s">
        <v>29</v>
      </c>
      <c r="K924" s="737" t="s">
        <v>4772</v>
      </c>
      <c r="L924" s="738"/>
      <c r="M924" s="252"/>
      <c r="N924" s="260"/>
      <c r="O924" s="260"/>
      <c r="P924" s="251"/>
      <c r="Q924" s="500"/>
      <c r="AC924" s="769"/>
      <c r="AD924" s="769"/>
    </row>
    <row r="925" spans="1:30" ht="45" x14ac:dyDescent="0.15">
      <c r="A925" s="212" t="s">
        <v>4919</v>
      </c>
      <c r="C925" s="493" t="s">
        <v>3464</v>
      </c>
      <c r="D925" s="490" t="s">
        <v>5300</v>
      </c>
      <c r="E925" s="490" t="s">
        <v>5291</v>
      </c>
      <c r="F925" s="233" t="s">
        <v>4393</v>
      </c>
      <c r="G925" s="233" t="s">
        <v>3446</v>
      </c>
      <c r="H925" s="413" t="s">
        <v>7887</v>
      </c>
      <c r="I925" s="496" t="s">
        <v>1953</v>
      </c>
      <c r="J925" s="478" t="s">
        <v>29</v>
      </c>
      <c r="K925" s="737" t="s">
        <v>7959</v>
      </c>
      <c r="L925" s="738"/>
      <c r="M925" s="252">
        <v>31048</v>
      </c>
      <c r="N925" s="260"/>
      <c r="O925" s="260"/>
      <c r="P925" s="251"/>
      <c r="Q925" s="500"/>
      <c r="AC925" s="769"/>
      <c r="AD925" s="769"/>
    </row>
    <row r="926" spans="1:30" x14ac:dyDescent="0.15">
      <c r="A926" s="212" t="s">
        <v>4919</v>
      </c>
      <c r="C926" s="493" t="s">
        <v>3462</v>
      </c>
      <c r="D926" s="490" t="s">
        <v>5300</v>
      </c>
      <c r="E926" s="490" t="s">
        <v>5293</v>
      </c>
      <c r="F926" s="233" t="s">
        <v>4394</v>
      </c>
      <c r="G926" s="233" t="s">
        <v>3447</v>
      </c>
      <c r="H926" s="495" t="s">
        <v>3486</v>
      </c>
      <c r="I926" s="496" t="s">
        <v>806</v>
      </c>
      <c r="J926" s="478" t="s">
        <v>29</v>
      </c>
      <c r="K926" s="737" t="s">
        <v>1464</v>
      </c>
      <c r="L926" s="738"/>
      <c r="M926" s="252">
        <v>38808</v>
      </c>
      <c r="N926" s="260"/>
      <c r="O926" s="260"/>
      <c r="P926" s="251"/>
      <c r="Q926" s="500"/>
      <c r="AC926" s="769"/>
      <c r="AD926" s="769"/>
    </row>
    <row r="927" spans="1:30" x14ac:dyDescent="0.15">
      <c r="A927" s="212" t="s">
        <v>4919</v>
      </c>
      <c r="C927" s="493" t="s">
        <v>3462</v>
      </c>
      <c r="D927" s="490" t="s">
        <v>5300</v>
      </c>
      <c r="E927" s="490" t="s">
        <v>5295</v>
      </c>
      <c r="F927" s="233" t="s">
        <v>4395</v>
      </c>
      <c r="G927" s="233" t="s">
        <v>3448</v>
      </c>
      <c r="H927" s="495" t="s">
        <v>6476</v>
      </c>
      <c r="I927" s="496" t="s">
        <v>814</v>
      </c>
      <c r="J927" s="478" t="s">
        <v>29</v>
      </c>
      <c r="K927" s="737" t="s">
        <v>1143</v>
      </c>
      <c r="L927" s="738"/>
      <c r="M927" s="252">
        <v>11088</v>
      </c>
      <c r="N927" s="260"/>
      <c r="O927" s="260"/>
      <c r="P927" s="251"/>
      <c r="Q927" s="500"/>
      <c r="AC927" s="769"/>
      <c r="AD927" s="769"/>
    </row>
    <row r="928" spans="1:30" ht="28.5" x14ac:dyDescent="0.15">
      <c r="A928" s="212" t="s">
        <v>4919</v>
      </c>
      <c r="C928" s="493" t="s">
        <v>3462</v>
      </c>
      <c r="D928" s="490" t="s">
        <v>5300</v>
      </c>
      <c r="E928" s="490" t="s">
        <v>5297</v>
      </c>
      <c r="F928" s="233" t="s">
        <v>4396</v>
      </c>
      <c r="G928" s="233" t="s">
        <v>3449</v>
      </c>
      <c r="H928" s="495" t="s">
        <v>3487</v>
      </c>
      <c r="I928" s="496" t="s">
        <v>818</v>
      </c>
      <c r="J928" s="478" t="s">
        <v>29</v>
      </c>
      <c r="K928" s="737" t="s">
        <v>1465</v>
      </c>
      <c r="L928" s="738"/>
      <c r="M928" s="252">
        <v>32105</v>
      </c>
      <c r="N928" s="260"/>
      <c r="O928" s="260"/>
      <c r="P928" s="251"/>
      <c r="Q928" s="500"/>
      <c r="AC928" s="769"/>
      <c r="AD928" s="769"/>
    </row>
    <row r="929" spans="1:30" x14ac:dyDescent="0.15">
      <c r="A929" s="212" t="s">
        <v>4919</v>
      </c>
      <c r="C929" s="493" t="s">
        <v>3464</v>
      </c>
      <c r="D929" s="490" t="s">
        <v>5300</v>
      </c>
      <c r="E929" s="490" t="s">
        <v>5297</v>
      </c>
      <c r="F929" s="233" t="s">
        <v>4397</v>
      </c>
      <c r="G929" s="233" t="s">
        <v>3450</v>
      </c>
      <c r="H929" s="495" t="s">
        <v>3488</v>
      </c>
      <c r="I929" s="496" t="s">
        <v>2406</v>
      </c>
      <c r="J929" s="478" t="s">
        <v>29</v>
      </c>
      <c r="K929" s="737" t="s">
        <v>1465</v>
      </c>
      <c r="L929" s="738"/>
      <c r="M929" s="252">
        <v>30042</v>
      </c>
      <c r="N929" s="260"/>
      <c r="O929" s="260"/>
      <c r="P929" s="251"/>
      <c r="Q929" s="500"/>
      <c r="AC929" s="769"/>
      <c r="AD929" s="769"/>
    </row>
    <row r="930" spans="1:30" x14ac:dyDescent="0.15">
      <c r="A930" s="212" t="s">
        <v>4919</v>
      </c>
      <c r="C930" s="493" t="s">
        <v>3464</v>
      </c>
      <c r="D930" s="490" t="s">
        <v>5300</v>
      </c>
      <c r="E930" s="490" t="s">
        <v>5299</v>
      </c>
      <c r="F930" s="233" t="s">
        <v>4398</v>
      </c>
      <c r="G930" s="233" t="s">
        <v>3451</v>
      </c>
      <c r="H930" s="495" t="s">
        <v>3489</v>
      </c>
      <c r="I930" s="496" t="s">
        <v>846</v>
      </c>
      <c r="J930" s="478" t="s">
        <v>29</v>
      </c>
      <c r="K930" s="737" t="s">
        <v>1150</v>
      </c>
      <c r="L930" s="738"/>
      <c r="M930" s="252">
        <v>30474</v>
      </c>
      <c r="N930" s="260"/>
      <c r="O930" s="260"/>
      <c r="P930" s="251"/>
      <c r="Q930" s="500"/>
      <c r="AC930" s="769"/>
      <c r="AD930" s="769"/>
    </row>
    <row r="931" spans="1:30" ht="28.5" x14ac:dyDescent="0.15">
      <c r="A931" s="212" t="s">
        <v>4919</v>
      </c>
      <c r="C931" s="493" t="s">
        <v>3464</v>
      </c>
      <c r="D931" s="490" t="s">
        <v>5271</v>
      </c>
      <c r="E931" s="490" t="s">
        <v>5256</v>
      </c>
      <c r="F931" s="233" t="s">
        <v>4399</v>
      </c>
      <c r="G931" s="233" t="s">
        <v>3452</v>
      </c>
      <c r="H931" s="495" t="s">
        <v>3490</v>
      </c>
      <c r="I931" s="496" t="s">
        <v>1466</v>
      </c>
      <c r="J931" s="478" t="s">
        <v>29</v>
      </c>
      <c r="K931" s="737" t="s">
        <v>4774</v>
      </c>
      <c r="L931" s="738"/>
      <c r="M931" s="252">
        <v>29677</v>
      </c>
      <c r="N931" s="260"/>
      <c r="O931" s="260"/>
      <c r="P931" s="251"/>
      <c r="Q931" s="500"/>
      <c r="AC931" s="769"/>
      <c r="AD931" s="769"/>
    </row>
    <row r="932" spans="1:30" x14ac:dyDescent="0.15">
      <c r="A932" s="212" t="s">
        <v>4919</v>
      </c>
      <c r="C932" s="493" t="s">
        <v>3464</v>
      </c>
      <c r="D932" s="490" t="s">
        <v>5271</v>
      </c>
      <c r="E932" s="490" t="s">
        <v>5257</v>
      </c>
      <c r="F932" s="233" t="s">
        <v>4400</v>
      </c>
      <c r="G932" s="233" t="s">
        <v>3453</v>
      </c>
      <c r="H932" s="495" t="s">
        <v>3491</v>
      </c>
      <c r="I932" s="496" t="s">
        <v>1163</v>
      </c>
      <c r="J932" s="478" t="s">
        <v>29</v>
      </c>
      <c r="K932" s="737" t="s">
        <v>1162</v>
      </c>
      <c r="L932" s="738"/>
      <c r="M932" s="252">
        <v>30042</v>
      </c>
      <c r="N932" s="260"/>
      <c r="O932" s="260"/>
      <c r="P932" s="251"/>
      <c r="Q932" s="500"/>
      <c r="AC932" s="769"/>
      <c r="AD932" s="769"/>
    </row>
    <row r="933" spans="1:30" x14ac:dyDescent="0.15">
      <c r="A933" s="212" t="s">
        <v>4919</v>
      </c>
      <c r="C933" s="493" t="s">
        <v>3462</v>
      </c>
      <c r="D933" s="490" t="s">
        <v>5271</v>
      </c>
      <c r="E933" s="490" t="s">
        <v>5263</v>
      </c>
      <c r="F933" s="233" t="s">
        <v>4401</v>
      </c>
      <c r="G933" s="233" t="s">
        <v>3454</v>
      </c>
      <c r="H933" s="495" t="s">
        <v>3493</v>
      </c>
      <c r="I933" s="496" t="s">
        <v>897</v>
      </c>
      <c r="J933" s="478" t="s">
        <v>29</v>
      </c>
      <c r="K933" s="737" t="s">
        <v>1441</v>
      </c>
      <c r="L933" s="738"/>
      <c r="M933" s="252">
        <v>27120</v>
      </c>
      <c r="N933" s="260"/>
      <c r="O933" s="260"/>
      <c r="P933" s="251"/>
      <c r="Q933" s="500"/>
      <c r="AC933" s="769"/>
      <c r="AD933" s="769"/>
    </row>
    <row r="934" spans="1:30" ht="28.5" x14ac:dyDescent="0.15">
      <c r="A934" s="212" t="s">
        <v>4919</v>
      </c>
      <c r="C934" s="493" t="s">
        <v>3462</v>
      </c>
      <c r="D934" s="490" t="s">
        <v>5271</v>
      </c>
      <c r="E934" s="490" t="s">
        <v>5267</v>
      </c>
      <c r="F934" s="233" t="s">
        <v>4402</v>
      </c>
      <c r="G934" s="233" t="s">
        <v>3455</v>
      </c>
      <c r="H934" s="495" t="s">
        <v>3495</v>
      </c>
      <c r="I934" s="496" t="s">
        <v>901</v>
      </c>
      <c r="J934" s="478" t="s">
        <v>29</v>
      </c>
      <c r="K934" s="737" t="s">
        <v>1467</v>
      </c>
      <c r="L934" s="738"/>
      <c r="M934" s="252">
        <v>32964</v>
      </c>
      <c r="N934" s="260"/>
      <c r="O934" s="260"/>
      <c r="P934" s="251" t="s">
        <v>7968</v>
      </c>
      <c r="Q934" s="500"/>
      <c r="AC934" s="769"/>
      <c r="AD934" s="769"/>
    </row>
    <row r="935" spans="1:30" ht="28.5" x14ac:dyDescent="0.15">
      <c r="A935" s="212" t="s">
        <v>4919</v>
      </c>
      <c r="C935" s="493" t="s">
        <v>3462</v>
      </c>
      <c r="D935" s="490" t="s">
        <v>5271</v>
      </c>
      <c r="E935" s="490" t="s">
        <v>5267</v>
      </c>
      <c r="F935" s="233" t="s">
        <v>4403</v>
      </c>
      <c r="G935" s="233" t="s">
        <v>3456</v>
      </c>
      <c r="H935" s="495" t="s">
        <v>2407</v>
      </c>
      <c r="I935" s="496" t="s">
        <v>1167</v>
      </c>
      <c r="J935" s="478" t="s">
        <v>29</v>
      </c>
      <c r="K935" s="737" t="s">
        <v>1467</v>
      </c>
      <c r="L935" s="738"/>
      <c r="M935" s="252">
        <v>30773</v>
      </c>
      <c r="N935" s="260"/>
      <c r="O935" s="260"/>
      <c r="P935" s="251"/>
      <c r="Q935" s="500"/>
      <c r="AC935" s="769"/>
      <c r="AD935" s="769"/>
    </row>
    <row r="936" spans="1:30" ht="28.5" x14ac:dyDescent="0.15">
      <c r="A936" s="212" t="s">
        <v>4919</v>
      </c>
      <c r="C936" s="493" t="s">
        <v>3462</v>
      </c>
      <c r="D936" s="490" t="s">
        <v>5271</v>
      </c>
      <c r="E936" s="490" t="s">
        <v>5267</v>
      </c>
      <c r="F936" s="233" t="s">
        <v>4404</v>
      </c>
      <c r="G936" s="233" t="s">
        <v>3457</v>
      </c>
      <c r="H936" s="495" t="s">
        <v>2407</v>
      </c>
      <c r="I936" s="496" t="s">
        <v>903</v>
      </c>
      <c r="J936" s="478" t="s">
        <v>29</v>
      </c>
      <c r="K936" s="737" t="s">
        <v>1467</v>
      </c>
      <c r="L936" s="738"/>
      <c r="M936" s="252">
        <v>27120</v>
      </c>
      <c r="N936" s="260"/>
      <c r="O936" s="260"/>
      <c r="P936" s="251" t="s">
        <v>1462</v>
      </c>
      <c r="Q936" s="500"/>
      <c r="AC936" s="769"/>
      <c r="AD936" s="769"/>
    </row>
    <row r="937" spans="1:30" x14ac:dyDescent="0.15">
      <c r="A937" s="212" t="s">
        <v>4919</v>
      </c>
      <c r="C937" s="493" t="s">
        <v>3464</v>
      </c>
      <c r="D937" s="490" t="s">
        <v>5271</v>
      </c>
      <c r="E937" s="490" t="s">
        <v>5269</v>
      </c>
      <c r="F937" s="233" t="s">
        <v>4405</v>
      </c>
      <c r="G937" s="233" t="s">
        <v>3458</v>
      </c>
      <c r="H937" s="495" t="s">
        <v>3496</v>
      </c>
      <c r="I937" s="496" t="s">
        <v>908</v>
      </c>
      <c r="J937" s="478" t="s">
        <v>29</v>
      </c>
      <c r="K937" s="737" t="s">
        <v>1468</v>
      </c>
      <c r="L937" s="738"/>
      <c r="M937" s="252">
        <v>30773</v>
      </c>
      <c r="N937" s="260"/>
      <c r="O937" s="260"/>
      <c r="P937" s="251"/>
      <c r="Q937" s="500"/>
      <c r="AC937" s="769"/>
      <c r="AD937" s="769"/>
    </row>
    <row r="938" spans="1:30" x14ac:dyDescent="0.15">
      <c r="A938" s="212" t="s">
        <v>4919</v>
      </c>
      <c r="C938" s="493" t="s">
        <v>3462</v>
      </c>
      <c r="D938" s="490" t="s">
        <v>5271</v>
      </c>
      <c r="E938" s="255" t="s">
        <v>5270</v>
      </c>
      <c r="F938" s="233" t="s">
        <v>4406</v>
      </c>
      <c r="G938" s="233" t="s">
        <v>3459</v>
      </c>
      <c r="H938" s="495" t="s">
        <v>3497</v>
      </c>
      <c r="I938" s="496" t="s">
        <v>919</v>
      </c>
      <c r="J938" s="478" t="s">
        <v>29</v>
      </c>
      <c r="K938" s="737" t="s">
        <v>1469</v>
      </c>
      <c r="L938" s="738"/>
      <c r="M938" s="252">
        <v>29312</v>
      </c>
      <c r="N938" s="260"/>
      <c r="O938" s="260"/>
      <c r="P938" s="251"/>
      <c r="Q938" s="500"/>
      <c r="AC938" s="769"/>
      <c r="AD938" s="769"/>
    </row>
    <row r="939" spans="1:30" x14ac:dyDescent="0.15">
      <c r="A939" s="212" t="s">
        <v>4919</v>
      </c>
      <c r="C939" s="493" t="s">
        <v>3463</v>
      </c>
      <c r="D939" s="490" t="s">
        <v>5271</v>
      </c>
      <c r="E939" s="255" t="s">
        <v>5270</v>
      </c>
      <c r="F939" s="233" t="s">
        <v>4407</v>
      </c>
      <c r="G939" s="233" t="s">
        <v>3460</v>
      </c>
      <c r="H939" s="495" t="s">
        <v>3498</v>
      </c>
      <c r="I939" s="496" t="s">
        <v>1470</v>
      </c>
      <c r="J939" s="478" t="s">
        <v>29</v>
      </c>
      <c r="K939" s="737" t="s">
        <v>1469</v>
      </c>
      <c r="L939" s="738"/>
      <c r="M939" s="252">
        <v>29677</v>
      </c>
      <c r="N939" s="260"/>
      <c r="O939" s="260"/>
      <c r="P939" s="251"/>
      <c r="Q939" s="500"/>
      <c r="AC939" s="769"/>
      <c r="AD939" s="769"/>
    </row>
    <row r="940" spans="1:30" x14ac:dyDescent="0.15">
      <c r="A940" s="212" t="s">
        <v>4919</v>
      </c>
      <c r="C940" s="493" t="s">
        <v>3463</v>
      </c>
      <c r="D940" s="490" t="s">
        <v>5271</v>
      </c>
      <c r="E940" s="255" t="s">
        <v>5270</v>
      </c>
      <c r="F940" s="233" t="s">
        <v>4408</v>
      </c>
      <c r="G940" s="233" t="s">
        <v>3461</v>
      </c>
      <c r="H940" s="495" t="s">
        <v>3499</v>
      </c>
      <c r="I940" s="496" t="s">
        <v>919</v>
      </c>
      <c r="J940" s="478" t="s">
        <v>29</v>
      </c>
      <c r="K940" s="737" t="s">
        <v>1469</v>
      </c>
      <c r="L940" s="738"/>
      <c r="M940" s="252">
        <v>30407</v>
      </c>
      <c r="N940" s="260"/>
      <c r="O940" s="260"/>
      <c r="P940" s="251"/>
      <c r="Q940" s="500"/>
      <c r="AC940" s="769"/>
      <c r="AD940" s="769"/>
    </row>
    <row r="941" spans="1:30" s="412" customFormat="1" ht="28.5" x14ac:dyDescent="0.15">
      <c r="A941" s="212"/>
      <c r="B941" s="213"/>
      <c r="C941" s="493" t="s">
        <v>3500</v>
      </c>
      <c r="D941" s="490" t="s">
        <v>5239</v>
      </c>
      <c r="E941" s="255" t="s">
        <v>7791</v>
      </c>
      <c r="F941" s="233" t="s">
        <v>7792</v>
      </c>
      <c r="G941" s="233" t="s">
        <v>7793</v>
      </c>
      <c r="H941" s="495" t="s">
        <v>7794</v>
      </c>
      <c r="I941" s="496" t="s">
        <v>2031</v>
      </c>
      <c r="J941" s="478" t="s">
        <v>7795</v>
      </c>
      <c r="K941" s="737" t="s">
        <v>49</v>
      </c>
      <c r="L941" s="738"/>
      <c r="M941" s="252" t="s">
        <v>8151</v>
      </c>
      <c r="N941" s="260"/>
      <c r="O941" s="260"/>
      <c r="P941" s="251"/>
      <c r="Q941" s="500"/>
      <c r="R941" s="489"/>
      <c r="S941" s="489"/>
      <c r="T941" s="489"/>
      <c r="U941" s="489"/>
      <c r="V941" s="489"/>
      <c r="W941" s="489"/>
      <c r="X941" s="489"/>
      <c r="Y941" s="489"/>
      <c r="Z941" s="492"/>
      <c r="AC941" s="769"/>
      <c r="AD941" s="769"/>
    </row>
    <row r="942" spans="1:30" ht="28.5" x14ac:dyDescent="0.15">
      <c r="A942" s="212" t="s">
        <v>4919</v>
      </c>
      <c r="C942" s="493" t="s">
        <v>3500</v>
      </c>
      <c r="D942" s="490" t="s">
        <v>5239</v>
      </c>
      <c r="E942" s="490" t="s">
        <v>5228</v>
      </c>
      <c r="F942" s="458" t="s">
        <v>4409</v>
      </c>
      <c r="G942" s="477" t="s">
        <v>2401</v>
      </c>
      <c r="H942" s="476" t="s">
        <v>2026</v>
      </c>
      <c r="I942" s="476" t="s">
        <v>2027</v>
      </c>
      <c r="J942" s="272" t="s">
        <v>1411</v>
      </c>
      <c r="K942" s="737" t="s">
        <v>134</v>
      </c>
      <c r="L942" s="738"/>
      <c r="M942" s="252">
        <v>38808</v>
      </c>
      <c r="N942" s="260"/>
      <c r="O942" s="260"/>
      <c r="P942" s="469"/>
      <c r="AC942" s="769"/>
      <c r="AD942" s="769"/>
    </row>
    <row r="943" spans="1:30" ht="28.5" x14ac:dyDescent="0.15">
      <c r="A943" s="212" t="s">
        <v>4919</v>
      </c>
      <c r="C943" s="493" t="s">
        <v>3500</v>
      </c>
      <c r="D943" s="490" t="s">
        <v>5239</v>
      </c>
      <c r="E943" s="490" t="s">
        <v>5228</v>
      </c>
      <c r="F943" s="458" t="s">
        <v>4410</v>
      </c>
      <c r="G943" s="477" t="s">
        <v>1476</v>
      </c>
      <c r="H943" s="476" t="s">
        <v>2028</v>
      </c>
      <c r="I943" s="476" t="s">
        <v>2029</v>
      </c>
      <c r="J943" s="272" t="s">
        <v>1411</v>
      </c>
      <c r="K943" s="737" t="s">
        <v>7157</v>
      </c>
      <c r="L943" s="738"/>
      <c r="M943" s="252">
        <v>38808</v>
      </c>
      <c r="N943" s="260"/>
      <c r="O943" s="260"/>
      <c r="P943" s="469"/>
      <c r="AC943" s="769"/>
      <c r="AD943" s="769"/>
    </row>
    <row r="944" spans="1:30" ht="28.5" x14ac:dyDescent="0.15">
      <c r="A944" s="212" t="s">
        <v>4919</v>
      </c>
      <c r="C944" s="493" t="s">
        <v>3500</v>
      </c>
      <c r="D944" s="490" t="s">
        <v>5239</v>
      </c>
      <c r="E944" s="490" t="s">
        <v>5228</v>
      </c>
      <c r="F944" s="458" t="s">
        <v>4411</v>
      </c>
      <c r="G944" s="477" t="s">
        <v>1477</v>
      </c>
      <c r="H944" s="476" t="s">
        <v>2030</v>
      </c>
      <c r="I944" s="476" t="s">
        <v>2031</v>
      </c>
      <c r="J944" s="272" t="s">
        <v>1410</v>
      </c>
      <c r="K944" s="737" t="s">
        <v>8112</v>
      </c>
      <c r="L944" s="738"/>
      <c r="M944" s="252">
        <v>38808</v>
      </c>
      <c r="N944" s="260"/>
      <c r="O944" s="260"/>
      <c r="P944" s="469"/>
      <c r="AC944" s="769"/>
      <c r="AD944" s="769"/>
    </row>
    <row r="945" spans="1:30" ht="28.5" x14ac:dyDescent="0.15">
      <c r="A945" s="212" t="s">
        <v>4919</v>
      </c>
      <c r="C945" s="493" t="s">
        <v>3500</v>
      </c>
      <c r="D945" s="490" t="s">
        <v>5239</v>
      </c>
      <c r="E945" s="490" t="s">
        <v>5228</v>
      </c>
      <c r="F945" s="458" t="s">
        <v>4412</v>
      </c>
      <c r="G945" s="477" t="s">
        <v>7463</v>
      </c>
      <c r="H945" s="476" t="s">
        <v>2032</v>
      </c>
      <c r="I945" s="476" t="s">
        <v>7464</v>
      </c>
      <c r="J945" s="272" t="s">
        <v>1411</v>
      </c>
      <c r="K945" s="737" t="s">
        <v>113</v>
      </c>
      <c r="L945" s="738"/>
      <c r="M945" s="252">
        <v>38808</v>
      </c>
      <c r="N945" s="260"/>
      <c r="O945" s="260"/>
      <c r="P945" s="469"/>
      <c r="AC945" s="769"/>
      <c r="AD945" s="769"/>
    </row>
    <row r="946" spans="1:30" ht="28.5" x14ac:dyDescent="0.15">
      <c r="A946" s="212" t="s">
        <v>4919</v>
      </c>
      <c r="C946" s="493" t="s">
        <v>3500</v>
      </c>
      <c r="D946" s="490" t="s">
        <v>5239</v>
      </c>
      <c r="E946" s="490" t="s">
        <v>5228</v>
      </c>
      <c r="F946" s="458" t="s">
        <v>4413</v>
      </c>
      <c r="G946" s="477" t="s">
        <v>1478</v>
      </c>
      <c r="H946" s="476" t="s">
        <v>2033</v>
      </c>
      <c r="I946" s="476" t="s">
        <v>2034</v>
      </c>
      <c r="J946" s="272" t="s">
        <v>1410</v>
      </c>
      <c r="K946" s="737" t="s">
        <v>1430</v>
      </c>
      <c r="L946" s="738"/>
      <c r="M946" s="252">
        <v>38808</v>
      </c>
      <c r="N946" s="260"/>
      <c r="O946" s="260"/>
      <c r="P946" s="469"/>
      <c r="AC946" s="769"/>
      <c r="AD946" s="769"/>
    </row>
    <row r="947" spans="1:30" ht="28.5" x14ac:dyDescent="0.15">
      <c r="A947" s="212" t="s">
        <v>4919</v>
      </c>
      <c r="C947" s="493" t="s">
        <v>3500</v>
      </c>
      <c r="D947" s="490" t="s">
        <v>5239</v>
      </c>
      <c r="E947" s="490" t="s">
        <v>5228</v>
      </c>
      <c r="F947" s="458" t="s">
        <v>4414</v>
      </c>
      <c r="G947" s="477" t="s">
        <v>1479</v>
      </c>
      <c r="H947" s="476" t="s">
        <v>2035</v>
      </c>
      <c r="I947" s="476" t="s">
        <v>2036</v>
      </c>
      <c r="J947" s="272" t="s">
        <v>1411</v>
      </c>
      <c r="K947" s="737" t="s">
        <v>198</v>
      </c>
      <c r="L947" s="738"/>
      <c r="M947" s="252">
        <v>38808</v>
      </c>
      <c r="N947" s="260"/>
      <c r="O947" s="260"/>
      <c r="P947" s="469"/>
      <c r="AC947" s="769"/>
      <c r="AD947" s="769"/>
    </row>
    <row r="948" spans="1:30" ht="28.5" x14ac:dyDescent="0.15">
      <c r="A948" s="212" t="s">
        <v>4919</v>
      </c>
      <c r="C948" s="493" t="s">
        <v>3500</v>
      </c>
      <c r="D948" s="490" t="s">
        <v>5239</v>
      </c>
      <c r="E948" s="490" t="s">
        <v>5228</v>
      </c>
      <c r="F948" s="458" t="s">
        <v>4415</v>
      </c>
      <c r="G948" s="477" t="s">
        <v>1480</v>
      </c>
      <c r="H948" s="476" t="s">
        <v>2037</v>
      </c>
      <c r="I948" s="476" t="s">
        <v>2038</v>
      </c>
      <c r="J948" s="272" t="s">
        <v>1481</v>
      </c>
      <c r="K948" s="737" t="s">
        <v>7095</v>
      </c>
      <c r="L948" s="738"/>
      <c r="M948" s="252">
        <v>38808</v>
      </c>
      <c r="N948" s="260"/>
      <c r="O948" s="260"/>
      <c r="P948" s="469"/>
      <c r="AC948" s="769"/>
      <c r="AD948" s="769"/>
    </row>
    <row r="949" spans="1:30" ht="28.5" x14ac:dyDescent="0.15">
      <c r="A949" s="212" t="s">
        <v>4919</v>
      </c>
      <c r="C949" s="493" t="s">
        <v>3500</v>
      </c>
      <c r="D949" s="490" t="s">
        <v>5239</v>
      </c>
      <c r="E949" s="490" t="s">
        <v>5228</v>
      </c>
      <c r="F949" s="458" t="s">
        <v>4416</v>
      </c>
      <c r="G949" s="477" t="s">
        <v>6348</v>
      </c>
      <c r="H949" s="476" t="s">
        <v>2039</v>
      </c>
      <c r="I949" s="476" t="s">
        <v>2040</v>
      </c>
      <c r="J949" s="272" t="s">
        <v>1411</v>
      </c>
      <c r="K949" s="737" t="s">
        <v>121</v>
      </c>
      <c r="L949" s="738"/>
      <c r="M949" s="252">
        <v>38808</v>
      </c>
      <c r="N949" s="260"/>
      <c r="O949" s="260"/>
      <c r="P949" s="469"/>
      <c r="AC949" s="769"/>
      <c r="AD949" s="769"/>
    </row>
    <row r="950" spans="1:30" ht="28.5" x14ac:dyDescent="0.15">
      <c r="A950" s="212" t="s">
        <v>4919</v>
      </c>
      <c r="C950" s="493" t="s">
        <v>3500</v>
      </c>
      <c r="D950" s="490" t="s">
        <v>5239</v>
      </c>
      <c r="E950" s="490" t="s">
        <v>5228</v>
      </c>
      <c r="F950" s="458" t="s">
        <v>4417</v>
      </c>
      <c r="G950" s="477" t="s">
        <v>1482</v>
      </c>
      <c r="H950" s="476" t="s">
        <v>2041</v>
      </c>
      <c r="I950" s="476" t="s">
        <v>1734</v>
      </c>
      <c r="J950" s="491" t="s">
        <v>4339</v>
      </c>
      <c r="K950" s="737" t="s">
        <v>7088</v>
      </c>
      <c r="L950" s="738"/>
      <c r="M950" s="252">
        <v>38808</v>
      </c>
      <c r="N950" s="260"/>
      <c r="O950" s="260"/>
      <c r="P950" s="469"/>
      <c r="AC950" s="769"/>
      <c r="AD950" s="769"/>
    </row>
    <row r="951" spans="1:30" ht="28.5" x14ac:dyDescent="0.15">
      <c r="A951" s="212" t="s">
        <v>4919</v>
      </c>
      <c r="C951" s="493" t="s">
        <v>3500</v>
      </c>
      <c r="D951" s="490" t="s">
        <v>5239</v>
      </c>
      <c r="E951" s="490" t="s">
        <v>5228</v>
      </c>
      <c r="F951" s="458" t="s">
        <v>4418</v>
      </c>
      <c r="G951" s="477" t="s">
        <v>1483</v>
      </c>
      <c r="H951" s="476" t="s">
        <v>2042</v>
      </c>
      <c r="I951" s="476" t="s">
        <v>2043</v>
      </c>
      <c r="J951" s="272" t="s">
        <v>1411</v>
      </c>
      <c r="K951" s="737" t="s">
        <v>8113</v>
      </c>
      <c r="L951" s="738"/>
      <c r="M951" s="252">
        <v>38808</v>
      </c>
      <c r="N951" s="260"/>
      <c r="O951" s="260"/>
      <c r="P951" s="469"/>
      <c r="AC951" s="769"/>
      <c r="AD951" s="769"/>
    </row>
    <row r="952" spans="1:30" ht="28.5" x14ac:dyDescent="0.15">
      <c r="A952" s="212" t="s">
        <v>4919</v>
      </c>
      <c r="C952" s="493" t="s">
        <v>3500</v>
      </c>
      <c r="D952" s="490" t="s">
        <v>5239</v>
      </c>
      <c r="E952" s="490" t="s">
        <v>5228</v>
      </c>
      <c r="F952" s="458" t="s">
        <v>4419</v>
      </c>
      <c r="G952" s="477" t="s">
        <v>1484</v>
      </c>
      <c r="H952" s="476" t="s">
        <v>2044</v>
      </c>
      <c r="I952" s="476" t="s">
        <v>2045</v>
      </c>
      <c r="J952" s="272" t="s">
        <v>1411</v>
      </c>
      <c r="K952" s="737" t="s">
        <v>4263</v>
      </c>
      <c r="L952" s="738"/>
      <c r="M952" s="252">
        <v>38808</v>
      </c>
      <c r="N952" s="260"/>
      <c r="O952" s="260"/>
      <c r="P952" s="469"/>
      <c r="AC952" s="769"/>
      <c r="AD952" s="769"/>
    </row>
    <row r="953" spans="1:30" s="412" customFormat="1" x14ac:dyDescent="0.15">
      <c r="A953" s="212"/>
      <c r="B953" s="213"/>
      <c r="C953" s="493" t="s">
        <v>5363</v>
      </c>
      <c r="D953" s="490" t="s">
        <v>5252</v>
      </c>
      <c r="E953" s="490" t="s">
        <v>1948</v>
      </c>
      <c r="F953" s="458" t="s">
        <v>7818</v>
      </c>
      <c r="G953" s="477" t="s">
        <v>7819</v>
      </c>
      <c r="H953" s="476" t="s">
        <v>7820</v>
      </c>
      <c r="I953" s="476" t="s">
        <v>7821</v>
      </c>
      <c r="J953" s="272" t="s">
        <v>7822</v>
      </c>
      <c r="K953" s="737" t="s">
        <v>72</v>
      </c>
      <c r="L953" s="738"/>
      <c r="M953" s="321">
        <v>44743</v>
      </c>
      <c r="N953" s="260"/>
      <c r="O953" s="260"/>
      <c r="P953" s="469"/>
      <c r="Q953" s="489"/>
      <c r="R953" s="489"/>
      <c r="S953" s="489"/>
      <c r="T953" s="489"/>
      <c r="U953" s="489"/>
      <c r="V953" s="489"/>
      <c r="W953" s="489"/>
      <c r="X953" s="489"/>
      <c r="Y953" s="489"/>
      <c r="Z953" s="492"/>
      <c r="AC953" s="769"/>
      <c r="AD953" s="769"/>
    </row>
    <row r="954" spans="1:30" ht="28.5" x14ac:dyDescent="0.15">
      <c r="A954" s="212" t="s">
        <v>4919</v>
      </c>
      <c r="C954" s="493" t="s">
        <v>3500</v>
      </c>
      <c r="D954" s="490" t="s">
        <v>5252</v>
      </c>
      <c r="E954" s="490" t="s">
        <v>1948</v>
      </c>
      <c r="F954" s="233" t="s">
        <v>4420</v>
      </c>
      <c r="G954" s="494" t="s">
        <v>6610</v>
      </c>
      <c r="H954" s="495" t="s">
        <v>2046</v>
      </c>
      <c r="I954" s="495" t="s">
        <v>2047</v>
      </c>
      <c r="J954" s="273" t="s">
        <v>1481</v>
      </c>
      <c r="K954" s="737" t="s">
        <v>6244</v>
      </c>
      <c r="L954" s="738"/>
      <c r="M954" s="454"/>
      <c r="N954" s="260"/>
      <c r="O954" s="260"/>
      <c r="P954" s="251"/>
      <c r="AC954" s="769"/>
      <c r="AD954" s="769"/>
    </row>
    <row r="955" spans="1:30" ht="28.5" x14ac:dyDescent="0.15">
      <c r="A955" s="212" t="s">
        <v>4919</v>
      </c>
      <c r="C955" s="493" t="s">
        <v>3500</v>
      </c>
      <c r="D955" s="490" t="s">
        <v>5252</v>
      </c>
      <c r="E955" s="490" t="s">
        <v>1948</v>
      </c>
      <c r="F955" s="233" t="s">
        <v>4421</v>
      </c>
      <c r="G955" s="494" t="s">
        <v>1955</v>
      </c>
      <c r="H955" s="495" t="s">
        <v>1956</v>
      </c>
      <c r="I955" s="495" t="s">
        <v>1954</v>
      </c>
      <c r="J955" s="273" t="s">
        <v>1411</v>
      </c>
      <c r="K955" s="737" t="s">
        <v>329</v>
      </c>
      <c r="L955" s="738"/>
      <c r="M955" s="454"/>
      <c r="N955" s="260"/>
      <c r="O955" s="260"/>
      <c r="P955" s="251"/>
      <c r="AC955" s="769"/>
      <c r="AD955" s="769"/>
    </row>
    <row r="956" spans="1:30" ht="28.5" x14ac:dyDescent="0.15">
      <c r="A956" s="212" t="s">
        <v>4919</v>
      </c>
      <c r="C956" s="493" t="s">
        <v>3500</v>
      </c>
      <c r="D956" s="490" t="s">
        <v>5252</v>
      </c>
      <c r="E956" s="490" t="s">
        <v>1948</v>
      </c>
      <c r="F956" s="233" t="s">
        <v>4422</v>
      </c>
      <c r="G956" s="494" t="s">
        <v>1485</v>
      </c>
      <c r="H956" s="495" t="s">
        <v>2048</v>
      </c>
      <c r="I956" s="495" t="s">
        <v>2049</v>
      </c>
      <c r="J956" s="273" t="s">
        <v>1411</v>
      </c>
      <c r="K956" s="737" t="s">
        <v>6664</v>
      </c>
      <c r="L956" s="738"/>
      <c r="M956" s="454"/>
      <c r="N956" s="260"/>
      <c r="O956" s="260"/>
      <c r="P956" s="251"/>
      <c r="AC956" s="769"/>
      <c r="AD956" s="769"/>
    </row>
    <row r="957" spans="1:30" ht="28.5" x14ac:dyDescent="0.15">
      <c r="A957" s="212" t="s">
        <v>4919</v>
      </c>
      <c r="C957" s="493" t="s">
        <v>3500</v>
      </c>
      <c r="D957" s="490" t="s">
        <v>5252</v>
      </c>
      <c r="E957" s="490" t="s">
        <v>1948</v>
      </c>
      <c r="F957" s="233" t="s">
        <v>4423</v>
      </c>
      <c r="G957" s="494" t="s">
        <v>1486</v>
      </c>
      <c r="H957" s="495" t="s">
        <v>2050</v>
      </c>
      <c r="I957" s="495" t="s">
        <v>2051</v>
      </c>
      <c r="J957" s="273" t="s">
        <v>1411</v>
      </c>
      <c r="K957" s="737" t="s">
        <v>239</v>
      </c>
      <c r="L957" s="738"/>
      <c r="M957" s="454"/>
      <c r="N957" s="260"/>
      <c r="O957" s="260"/>
      <c r="P957" s="251"/>
      <c r="AC957" s="769"/>
      <c r="AD957" s="769"/>
    </row>
    <row r="958" spans="1:30" ht="28.5" x14ac:dyDescent="0.15">
      <c r="A958" s="212" t="s">
        <v>4919</v>
      </c>
      <c r="C958" s="493" t="s">
        <v>3500</v>
      </c>
      <c r="D958" s="490" t="s">
        <v>5252</v>
      </c>
      <c r="E958" s="490" t="s">
        <v>1948</v>
      </c>
      <c r="F958" s="233" t="s">
        <v>4424</v>
      </c>
      <c r="G958" s="494" t="s">
        <v>5997</v>
      </c>
      <c r="H958" s="495" t="s">
        <v>2052</v>
      </c>
      <c r="I958" s="495" t="s">
        <v>6118</v>
      </c>
      <c r="J958" s="273" t="s">
        <v>1411</v>
      </c>
      <c r="K958" s="737" t="s">
        <v>242</v>
      </c>
      <c r="L958" s="738"/>
      <c r="M958" s="454"/>
      <c r="N958" s="260"/>
      <c r="O958" s="260"/>
      <c r="P958" s="251"/>
      <c r="AC958" s="769"/>
      <c r="AD958" s="769"/>
    </row>
    <row r="959" spans="1:30" ht="28.5" x14ac:dyDescent="0.15">
      <c r="A959" s="212" t="s">
        <v>4919</v>
      </c>
      <c r="C959" s="493" t="s">
        <v>3500</v>
      </c>
      <c r="D959" s="490" t="s">
        <v>5252</v>
      </c>
      <c r="E959" s="490" t="s">
        <v>1948</v>
      </c>
      <c r="F959" s="233" t="s">
        <v>4425</v>
      </c>
      <c r="G959" s="494" t="s">
        <v>1487</v>
      </c>
      <c r="H959" s="495" t="s">
        <v>2053</v>
      </c>
      <c r="I959" s="495" t="s">
        <v>2054</v>
      </c>
      <c r="J959" s="273" t="s">
        <v>1411</v>
      </c>
      <c r="K959" s="737" t="s">
        <v>324</v>
      </c>
      <c r="L959" s="738"/>
      <c r="M959" s="454"/>
      <c r="N959" s="260"/>
      <c r="O959" s="260"/>
      <c r="P959" s="251"/>
      <c r="AC959" s="769"/>
      <c r="AD959" s="769"/>
    </row>
    <row r="960" spans="1:30" ht="28.5" x14ac:dyDescent="0.15">
      <c r="A960" s="212" t="s">
        <v>4919</v>
      </c>
      <c r="C960" s="493" t="s">
        <v>3500</v>
      </c>
      <c r="D960" s="490" t="s">
        <v>5252</v>
      </c>
      <c r="E960" s="490" t="s">
        <v>1948</v>
      </c>
      <c r="F960" s="233" t="s">
        <v>4426</v>
      </c>
      <c r="G960" s="494" t="s">
        <v>1488</v>
      </c>
      <c r="H960" s="495" t="s">
        <v>2055</v>
      </c>
      <c r="I960" s="495" t="s">
        <v>2056</v>
      </c>
      <c r="J960" s="273" t="s">
        <v>1411</v>
      </c>
      <c r="K960" s="737" t="s">
        <v>244</v>
      </c>
      <c r="L960" s="738"/>
      <c r="M960" s="454"/>
      <c r="N960" s="260"/>
      <c r="O960" s="260"/>
      <c r="P960" s="251"/>
      <c r="AC960" s="769"/>
      <c r="AD960" s="769"/>
    </row>
    <row r="961" spans="1:30" ht="28.5" x14ac:dyDescent="0.15">
      <c r="A961" s="212" t="s">
        <v>1949</v>
      </c>
      <c r="C961" s="493" t="s">
        <v>3500</v>
      </c>
      <c r="D961" s="490" t="s">
        <v>5271</v>
      </c>
      <c r="E961" s="490" t="s">
        <v>1949</v>
      </c>
      <c r="F961" s="233" t="s">
        <v>4427</v>
      </c>
      <c r="G961" s="494" t="s">
        <v>1489</v>
      </c>
      <c r="H961" s="274" t="s">
        <v>2130</v>
      </c>
      <c r="I961" s="496" t="s">
        <v>2057</v>
      </c>
      <c r="J961" s="273" t="s">
        <v>1490</v>
      </c>
      <c r="K961" s="737" t="s">
        <v>68</v>
      </c>
      <c r="L961" s="738"/>
      <c r="M961" s="321">
        <v>38808</v>
      </c>
      <c r="N961" s="260"/>
      <c r="O961" s="260"/>
      <c r="P961" s="251"/>
      <c r="AC961" s="769"/>
      <c r="AD961" s="769"/>
    </row>
    <row r="962" spans="1:30" ht="28.5" x14ac:dyDescent="0.15">
      <c r="A962" s="212" t="s">
        <v>1949</v>
      </c>
      <c r="C962" s="493" t="s">
        <v>6409</v>
      </c>
      <c r="D962" s="490" t="s">
        <v>5271</v>
      </c>
      <c r="E962" s="490" t="s">
        <v>1949</v>
      </c>
      <c r="F962" s="233" t="s">
        <v>7828</v>
      </c>
      <c r="G962" s="494" t="s">
        <v>7829</v>
      </c>
      <c r="H962" s="274" t="s">
        <v>7830</v>
      </c>
      <c r="I962" s="496" t="s">
        <v>7831</v>
      </c>
      <c r="J962" s="273" t="s">
        <v>5520</v>
      </c>
      <c r="K962" s="737" t="s">
        <v>7960</v>
      </c>
      <c r="L962" s="738"/>
      <c r="M962" s="329">
        <v>45017</v>
      </c>
      <c r="N962" s="260"/>
      <c r="O962" s="260"/>
      <c r="P962" s="251"/>
      <c r="AC962" s="769"/>
      <c r="AD962" s="769"/>
    </row>
    <row r="963" spans="1:30" ht="28.5" x14ac:dyDescent="0.15">
      <c r="A963" s="212" t="s">
        <v>1949</v>
      </c>
      <c r="C963" s="493" t="s">
        <v>6409</v>
      </c>
      <c r="D963" s="490" t="s">
        <v>5271</v>
      </c>
      <c r="E963" s="490" t="s">
        <v>1949</v>
      </c>
      <c r="F963" s="233" t="s">
        <v>6410</v>
      </c>
      <c r="G963" s="494" t="s">
        <v>6411</v>
      </c>
      <c r="H963" s="274" t="s">
        <v>6412</v>
      </c>
      <c r="I963" s="496" t="s">
        <v>403</v>
      </c>
      <c r="J963" s="273" t="s">
        <v>4296</v>
      </c>
      <c r="K963" s="737" t="s">
        <v>7729</v>
      </c>
      <c r="L963" s="738"/>
      <c r="M963" s="329">
        <v>43191</v>
      </c>
      <c r="N963" s="260"/>
      <c r="O963" s="260"/>
      <c r="P963" s="251"/>
      <c r="AC963" s="769"/>
      <c r="AD963" s="769"/>
    </row>
    <row r="964" spans="1:30" ht="42.75" x14ac:dyDescent="0.15">
      <c r="A964" s="212" t="s">
        <v>1949</v>
      </c>
      <c r="C964" s="493" t="s">
        <v>6409</v>
      </c>
      <c r="D964" s="490" t="s">
        <v>5271</v>
      </c>
      <c r="E964" s="490" t="s">
        <v>1949</v>
      </c>
      <c r="F964" s="233" t="s">
        <v>6413</v>
      </c>
      <c r="G964" s="494" t="s">
        <v>6414</v>
      </c>
      <c r="H964" s="274" t="s">
        <v>6415</v>
      </c>
      <c r="I964" s="496" t="s">
        <v>372</v>
      </c>
      <c r="J964" s="273" t="s">
        <v>27</v>
      </c>
      <c r="K964" s="737" t="s">
        <v>895</v>
      </c>
      <c r="L964" s="738"/>
      <c r="M964" s="329">
        <v>43191</v>
      </c>
      <c r="N964" s="260"/>
      <c r="O964" s="260"/>
      <c r="P964" s="251"/>
      <c r="AC964" s="769"/>
      <c r="AD964" s="769"/>
    </row>
    <row r="965" spans="1:30" ht="42.75" x14ac:dyDescent="0.15">
      <c r="A965" s="212" t="s">
        <v>1949</v>
      </c>
      <c r="C965" s="493" t="s">
        <v>6409</v>
      </c>
      <c r="D965" s="490" t="s">
        <v>5271</v>
      </c>
      <c r="E965" s="490" t="s">
        <v>1949</v>
      </c>
      <c r="F965" s="233" t="s">
        <v>6416</v>
      </c>
      <c r="G965" s="494" t="s">
        <v>6417</v>
      </c>
      <c r="H965" s="274" t="s">
        <v>6418</v>
      </c>
      <c r="I965" s="496" t="s">
        <v>67</v>
      </c>
      <c r="J965" s="273" t="s">
        <v>6419</v>
      </c>
      <c r="K965" s="737" t="s">
        <v>8114</v>
      </c>
      <c r="L965" s="738"/>
      <c r="M965" s="329">
        <v>43191</v>
      </c>
      <c r="N965" s="260"/>
      <c r="O965" s="260"/>
      <c r="P965" s="251"/>
      <c r="AC965" s="769"/>
      <c r="AD965" s="769"/>
    </row>
    <row r="966" spans="1:30" ht="28.5" x14ac:dyDescent="0.15">
      <c r="A966" s="212" t="s">
        <v>1949</v>
      </c>
      <c r="C966" s="493" t="s">
        <v>6409</v>
      </c>
      <c r="D966" s="490" t="s">
        <v>5271</v>
      </c>
      <c r="E966" s="490" t="s">
        <v>1949</v>
      </c>
      <c r="F966" s="233" t="s">
        <v>6420</v>
      </c>
      <c r="G966" s="494" t="s">
        <v>7462</v>
      </c>
      <c r="H966" s="274" t="s">
        <v>6421</v>
      </c>
      <c r="I966" s="496" t="s">
        <v>7832</v>
      </c>
      <c r="J966" s="273" t="s">
        <v>921</v>
      </c>
      <c r="K966" s="737" t="s">
        <v>464</v>
      </c>
      <c r="L966" s="738"/>
      <c r="M966" s="329">
        <v>43191</v>
      </c>
      <c r="N966" s="260"/>
      <c r="O966" s="260"/>
      <c r="P966" s="251"/>
      <c r="AC966" s="769"/>
      <c r="AD966" s="769"/>
    </row>
    <row r="967" spans="1:30" ht="42.75" x14ac:dyDescent="0.15">
      <c r="A967" s="212" t="s">
        <v>1949</v>
      </c>
      <c r="C967" s="493" t="s">
        <v>6409</v>
      </c>
      <c r="D967" s="490" t="s">
        <v>5271</v>
      </c>
      <c r="E967" s="490" t="s">
        <v>1949</v>
      </c>
      <c r="F967" s="233" t="s">
        <v>6422</v>
      </c>
      <c r="G967" s="494" t="s">
        <v>1435</v>
      </c>
      <c r="H967" s="274" t="s">
        <v>6423</v>
      </c>
      <c r="I967" s="496" t="s">
        <v>445</v>
      </c>
      <c r="J967" s="273" t="s">
        <v>6419</v>
      </c>
      <c r="K967" s="737" t="s">
        <v>456</v>
      </c>
      <c r="L967" s="738"/>
      <c r="M967" s="329">
        <v>43191</v>
      </c>
      <c r="N967" s="260"/>
      <c r="O967" s="260"/>
      <c r="P967" s="251"/>
      <c r="AC967" s="769"/>
      <c r="AD967" s="769"/>
    </row>
    <row r="968" spans="1:30" ht="28.5" x14ac:dyDescent="0.15">
      <c r="A968" s="212" t="s">
        <v>1949</v>
      </c>
      <c r="C968" s="493" t="s">
        <v>6409</v>
      </c>
      <c r="D968" s="490" t="s">
        <v>5271</v>
      </c>
      <c r="E968" s="490" t="s">
        <v>1949</v>
      </c>
      <c r="F968" s="233" t="s">
        <v>6424</v>
      </c>
      <c r="G968" s="494" t="s">
        <v>6425</v>
      </c>
      <c r="H968" s="274" t="s">
        <v>6426</v>
      </c>
      <c r="I968" s="496" t="s">
        <v>6427</v>
      </c>
      <c r="J968" s="273" t="s">
        <v>4339</v>
      </c>
      <c r="K968" s="737" t="s">
        <v>8115</v>
      </c>
      <c r="L968" s="738"/>
      <c r="M968" s="329">
        <v>43191</v>
      </c>
      <c r="N968" s="260"/>
      <c r="O968" s="260"/>
      <c r="P968" s="251"/>
      <c r="AC968" s="769"/>
      <c r="AD968" s="769"/>
    </row>
    <row r="969" spans="1:30" ht="28.5" x14ac:dyDescent="0.15">
      <c r="A969" s="212" t="s">
        <v>1949</v>
      </c>
      <c r="C969" s="493" t="s">
        <v>6409</v>
      </c>
      <c r="D969" s="490" t="s">
        <v>5271</v>
      </c>
      <c r="E969" s="490" t="s">
        <v>1949</v>
      </c>
      <c r="F969" s="233" t="s">
        <v>7833</v>
      </c>
      <c r="G969" s="494" t="s">
        <v>7834</v>
      </c>
      <c r="H969" s="274" t="s">
        <v>7835</v>
      </c>
      <c r="I969" s="496" t="s">
        <v>6428</v>
      </c>
      <c r="J969" s="273" t="s">
        <v>5520</v>
      </c>
      <c r="K969" s="737" t="s">
        <v>7960</v>
      </c>
      <c r="L969" s="738"/>
      <c r="M969" s="329">
        <v>45017</v>
      </c>
      <c r="N969" s="260"/>
      <c r="O969" s="260"/>
      <c r="P969" s="251"/>
      <c r="AC969" s="769"/>
      <c r="AD969" s="769"/>
    </row>
    <row r="970" spans="1:30" ht="28.5" x14ac:dyDescent="0.15">
      <c r="A970" s="212" t="s">
        <v>1949</v>
      </c>
      <c r="C970" s="493" t="s">
        <v>6409</v>
      </c>
      <c r="D970" s="490" t="s">
        <v>5271</v>
      </c>
      <c r="E970" s="490" t="s">
        <v>1949</v>
      </c>
      <c r="F970" s="233" t="s">
        <v>7839</v>
      </c>
      <c r="G970" s="494" t="s">
        <v>7838</v>
      </c>
      <c r="H970" s="274" t="s">
        <v>7837</v>
      </c>
      <c r="I970" s="496" t="s">
        <v>7836</v>
      </c>
      <c r="J970" s="273" t="s">
        <v>27</v>
      </c>
      <c r="K970" s="737" t="s">
        <v>464</v>
      </c>
      <c r="L970" s="738"/>
      <c r="M970" s="329">
        <v>45017</v>
      </c>
      <c r="N970" s="260"/>
      <c r="O970" s="260"/>
      <c r="P970" s="251"/>
      <c r="AC970" s="769"/>
      <c r="AD970" s="769"/>
    </row>
    <row r="971" spans="1:30" ht="28.5" x14ac:dyDescent="0.15">
      <c r="A971" s="212" t="s">
        <v>1949</v>
      </c>
      <c r="C971" s="493" t="s">
        <v>6409</v>
      </c>
      <c r="D971" s="490" t="s">
        <v>5271</v>
      </c>
      <c r="E971" s="490" t="s">
        <v>1949</v>
      </c>
      <c r="F971" s="233" t="s">
        <v>6429</v>
      </c>
      <c r="G971" s="494" t="s">
        <v>6430</v>
      </c>
      <c r="H971" s="274" t="s">
        <v>6431</v>
      </c>
      <c r="I971" s="496" t="s">
        <v>377</v>
      </c>
      <c r="J971" s="273" t="s">
        <v>6419</v>
      </c>
      <c r="K971" s="737" t="s">
        <v>7964</v>
      </c>
      <c r="L971" s="738"/>
      <c r="M971" s="329">
        <v>43191</v>
      </c>
      <c r="N971" s="260"/>
      <c r="O971" s="260"/>
      <c r="P971" s="251"/>
      <c r="AC971" s="769"/>
      <c r="AD971" s="769"/>
    </row>
    <row r="972" spans="1:30" ht="28.5" x14ac:dyDescent="0.15">
      <c r="A972" s="212" t="s">
        <v>1949</v>
      </c>
      <c r="C972" s="493" t="s">
        <v>6409</v>
      </c>
      <c r="D972" s="490" t="s">
        <v>5271</v>
      </c>
      <c r="E972" s="490" t="s">
        <v>1949</v>
      </c>
      <c r="F972" s="233" t="s">
        <v>6432</v>
      </c>
      <c r="G972" s="494" t="s">
        <v>6433</v>
      </c>
      <c r="H972" s="274" t="s">
        <v>6434</v>
      </c>
      <c r="I972" s="496" t="s">
        <v>52</v>
      </c>
      <c r="J972" s="273" t="s">
        <v>27</v>
      </c>
      <c r="K972" s="737" t="s">
        <v>367</v>
      </c>
      <c r="L972" s="738"/>
      <c r="M972" s="329">
        <v>43191</v>
      </c>
      <c r="N972" s="260"/>
      <c r="O972" s="260"/>
      <c r="P972" s="251"/>
      <c r="AC972" s="769"/>
      <c r="AD972" s="769"/>
    </row>
    <row r="973" spans="1:30" ht="28.5" x14ac:dyDescent="0.15">
      <c r="A973" s="212" t="s">
        <v>1949</v>
      </c>
      <c r="C973" s="493" t="s">
        <v>6409</v>
      </c>
      <c r="D973" s="490" t="s">
        <v>5271</v>
      </c>
      <c r="E973" s="490" t="s">
        <v>1949</v>
      </c>
      <c r="F973" s="233" t="s">
        <v>7840</v>
      </c>
      <c r="G973" s="494" t="s">
        <v>6435</v>
      </c>
      <c r="H973" s="274" t="s">
        <v>7841</v>
      </c>
      <c r="I973" s="496" t="s">
        <v>1026</v>
      </c>
      <c r="J973" s="273" t="s">
        <v>1411</v>
      </c>
      <c r="K973" s="737" t="s">
        <v>898</v>
      </c>
      <c r="L973" s="738"/>
      <c r="M973" s="329">
        <v>45017</v>
      </c>
      <c r="N973" s="260"/>
      <c r="O973" s="260"/>
      <c r="P973" s="251"/>
      <c r="AC973" s="769"/>
      <c r="AD973" s="769"/>
    </row>
    <row r="974" spans="1:30" ht="28.5" x14ac:dyDescent="0.15">
      <c r="A974" s="212" t="s">
        <v>4919</v>
      </c>
      <c r="C974" s="493" t="s">
        <v>3500</v>
      </c>
      <c r="D974" s="490" t="s">
        <v>5252</v>
      </c>
      <c r="E974" s="490" t="s">
        <v>4255</v>
      </c>
      <c r="F974" s="233" t="s">
        <v>4428</v>
      </c>
      <c r="G974" s="494" t="s">
        <v>1492</v>
      </c>
      <c r="H974" s="495" t="s">
        <v>2058</v>
      </c>
      <c r="I974" s="495" t="s">
        <v>2059</v>
      </c>
      <c r="J974" s="273" t="s">
        <v>1490</v>
      </c>
      <c r="K974" s="737" t="s">
        <v>76</v>
      </c>
      <c r="L974" s="738"/>
      <c r="M974" s="454"/>
      <c r="N974" s="260"/>
      <c r="O974" s="260"/>
      <c r="P974" s="251"/>
      <c r="AC974" s="769"/>
      <c r="AD974" s="769"/>
    </row>
    <row r="975" spans="1:30" ht="28.5" x14ac:dyDescent="0.15">
      <c r="A975" s="212" t="s">
        <v>4919</v>
      </c>
      <c r="C975" s="493" t="s">
        <v>3500</v>
      </c>
      <c r="D975" s="490" t="s">
        <v>5285</v>
      </c>
      <c r="E975" s="490" t="s">
        <v>5272</v>
      </c>
      <c r="F975" s="233" t="s">
        <v>4429</v>
      </c>
      <c r="G975" s="494" t="s">
        <v>7705</v>
      </c>
      <c r="H975" s="495" t="s">
        <v>1493</v>
      </c>
      <c r="I975" s="495" t="s">
        <v>6438</v>
      </c>
      <c r="J975" s="273" t="s">
        <v>1490</v>
      </c>
      <c r="K975" s="737" t="s">
        <v>1457</v>
      </c>
      <c r="L975" s="738"/>
      <c r="M975" s="454"/>
      <c r="N975" s="260"/>
      <c r="O975" s="260"/>
      <c r="P975" s="251"/>
      <c r="AC975" s="769"/>
      <c r="AD975" s="769"/>
    </row>
    <row r="976" spans="1:30" ht="28.5" x14ac:dyDescent="0.15">
      <c r="A976" s="212" t="s">
        <v>4919</v>
      </c>
      <c r="C976" s="493" t="s">
        <v>6409</v>
      </c>
      <c r="D976" s="490" t="s">
        <v>5300</v>
      </c>
      <c r="E976" s="490" t="s">
        <v>5286</v>
      </c>
      <c r="F976" s="233" t="s">
        <v>6444</v>
      </c>
      <c r="G976" s="494" t="s">
        <v>6445</v>
      </c>
      <c r="H976" s="495" t="s">
        <v>6446</v>
      </c>
      <c r="I976" s="496" t="s">
        <v>6447</v>
      </c>
      <c r="J976" s="273" t="s">
        <v>1410</v>
      </c>
      <c r="K976" s="737" t="s">
        <v>8116</v>
      </c>
      <c r="L976" s="738"/>
      <c r="M976" s="454"/>
      <c r="N976" s="260"/>
      <c r="O976" s="260"/>
      <c r="P976" s="251"/>
      <c r="AC976" s="769"/>
      <c r="AD976" s="769"/>
    </row>
    <row r="977" spans="1:30" ht="28.5" x14ac:dyDescent="0.15">
      <c r="C977" s="493" t="s">
        <v>6409</v>
      </c>
      <c r="D977" s="490" t="s">
        <v>5300</v>
      </c>
      <c r="E977" s="490" t="s">
        <v>5286</v>
      </c>
      <c r="F977" s="233" t="s">
        <v>6448</v>
      </c>
      <c r="G977" s="494" t="s">
        <v>6449</v>
      </c>
      <c r="H977" s="495" t="s">
        <v>6450</v>
      </c>
      <c r="I977" s="496" t="s">
        <v>6451</v>
      </c>
      <c r="J977" s="273" t="s">
        <v>7</v>
      </c>
      <c r="K977" s="737" t="s">
        <v>8102</v>
      </c>
      <c r="L977" s="738"/>
      <c r="M977" s="454"/>
      <c r="N977" s="260"/>
      <c r="O977" s="260"/>
      <c r="P977" s="251"/>
      <c r="AC977" s="769"/>
      <c r="AD977" s="769"/>
    </row>
    <row r="978" spans="1:30" ht="28.5" x14ac:dyDescent="0.15">
      <c r="C978" s="493" t="s">
        <v>6409</v>
      </c>
      <c r="D978" s="490" t="s">
        <v>5300</v>
      </c>
      <c r="E978" s="490" t="s">
        <v>5286</v>
      </c>
      <c r="F978" s="233" t="s">
        <v>6452</v>
      </c>
      <c r="G978" s="494" t="s">
        <v>6453</v>
      </c>
      <c r="H978" s="495" t="s">
        <v>6454</v>
      </c>
      <c r="I978" s="496" t="s">
        <v>1061</v>
      </c>
      <c r="J978" s="273" t="s">
        <v>1410</v>
      </c>
      <c r="K978" s="737" t="s">
        <v>7964</v>
      </c>
      <c r="L978" s="738"/>
      <c r="M978" s="454"/>
      <c r="N978" s="260"/>
      <c r="O978" s="260"/>
      <c r="P978" s="251"/>
      <c r="AC978" s="769"/>
      <c r="AD978" s="769"/>
    </row>
    <row r="979" spans="1:30" ht="28.5" x14ac:dyDescent="0.15">
      <c r="A979" s="212" t="s">
        <v>4919</v>
      </c>
      <c r="C979" s="493" t="s">
        <v>3500</v>
      </c>
      <c r="D979" s="490" t="s">
        <v>5300</v>
      </c>
      <c r="E979" s="490" t="s">
        <v>5287</v>
      </c>
      <c r="F979" s="233" t="s">
        <v>4430</v>
      </c>
      <c r="G979" s="494" t="s">
        <v>1495</v>
      </c>
      <c r="H979" s="495" t="s">
        <v>2060</v>
      </c>
      <c r="I979" s="496" t="s">
        <v>2061</v>
      </c>
      <c r="J979" s="273" t="s">
        <v>1490</v>
      </c>
      <c r="K979" s="737" t="s">
        <v>1461</v>
      </c>
      <c r="L979" s="738"/>
      <c r="M979" s="454"/>
      <c r="N979" s="260"/>
      <c r="O979" s="260"/>
      <c r="P979" s="251"/>
      <c r="AC979" s="769"/>
      <c r="AD979" s="769"/>
    </row>
    <row r="980" spans="1:30" ht="28.5" x14ac:dyDescent="0.15">
      <c r="A980" s="212" t="s">
        <v>4919</v>
      </c>
      <c r="C980" s="493" t="s">
        <v>3500</v>
      </c>
      <c r="D980" s="490" t="s">
        <v>5368</v>
      </c>
      <c r="E980" s="490" t="s">
        <v>4314</v>
      </c>
      <c r="F980" s="233" t="s">
        <v>4431</v>
      </c>
      <c r="G980" s="494" t="s">
        <v>1497</v>
      </c>
      <c r="H980" s="274" t="s">
        <v>7500</v>
      </c>
      <c r="I980" s="496" t="s">
        <v>2102</v>
      </c>
      <c r="J980" s="273" t="s">
        <v>1490</v>
      </c>
      <c r="K980" s="737" t="s">
        <v>1471</v>
      </c>
      <c r="L980" s="738"/>
      <c r="M980" s="321">
        <v>38808</v>
      </c>
      <c r="N980" s="260"/>
      <c r="O980" s="260"/>
      <c r="P980" s="251"/>
      <c r="AC980" s="769"/>
      <c r="AD980" s="769"/>
    </row>
    <row r="981" spans="1:30" ht="28.5" x14ac:dyDescent="0.15">
      <c r="A981" s="212" t="s">
        <v>4919</v>
      </c>
      <c r="C981" s="493" t="s">
        <v>3500</v>
      </c>
      <c r="D981" s="490" t="s">
        <v>5368</v>
      </c>
      <c r="E981" s="490" t="s">
        <v>4314</v>
      </c>
      <c r="F981" s="233" t="s">
        <v>4432</v>
      </c>
      <c r="G981" s="494" t="s">
        <v>2112</v>
      </c>
      <c r="H981" s="495" t="s">
        <v>2062</v>
      </c>
      <c r="I981" s="495" t="s">
        <v>2103</v>
      </c>
      <c r="J981" s="273" t="s">
        <v>1411</v>
      </c>
      <c r="K981" s="737" t="s">
        <v>8058</v>
      </c>
      <c r="L981" s="738"/>
      <c r="M981" s="321">
        <v>39173</v>
      </c>
      <c r="N981" s="260"/>
      <c r="O981" s="260"/>
      <c r="P981" s="251"/>
      <c r="AC981" s="769"/>
      <c r="AD981" s="769"/>
    </row>
    <row r="982" spans="1:30" ht="28.5" x14ac:dyDescent="0.15">
      <c r="A982" s="212" t="s">
        <v>4919</v>
      </c>
      <c r="C982" s="493" t="s">
        <v>3500</v>
      </c>
      <c r="D982" s="490" t="s">
        <v>5368</v>
      </c>
      <c r="E982" s="490" t="s">
        <v>4314</v>
      </c>
      <c r="F982" s="233" t="s">
        <v>4433</v>
      </c>
      <c r="G982" s="494" t="s">
        <v>7501</v>
      </c>
      <c r="H982" s="495" t="s">
        <v>2063</v>
      </c>
      <c r="I982" s="495" t="s">
        <v>6462</v>
      </c>
      <c r="J982" s="273" t="s">
        <v>1411</v>
      </c>
      <c r="K982" s="737" t="s">
        <v>8103</v>
      </c>
      <c r="L982" s="738"/>
      <c r="M982" s="321">
        <v>39173</v>
      </c>
      <c r="N982" s="260"/>
      <c r="O982" s="260"/>
      <c r="P982" s="251"/>
      <c r="AC982" s="769"/>
      <c r="AD982" s="769"/>
    </row>
    <row r="983" spans="1:30" ht="28.5" x14ac:dyDescent="0.15">
      <c r="A983" s="212" t="s">
        <v>4919</v>
      </c>
      <c r="C983" s="493" t="s">
        <v>3500</v>
      </c>
      <c r="D983" s="490" t="s">
        <v>5285</v>
      </c>
      <c r="E983" s="490" t="s">
        <v>4315</v>
      </c>
      <c r="F983" s="233" t="s">
        <v>4434</v>
      </c>
      <c r="G983" s="494" t="s">
        <v>2066</v>
      </c>
      <c r="H983" s="495" t="s">
        <v>2064</v>
      </c>
      <c r="I983" s="496" t="s">
        <v>2065</v>
      </c>
      <c r="J983" s="273" t="s">
        <v>1411</v>
      </c>
      <c r="K983" s="737" t="s">
        <v>8117</v>
      </c>
      <c r="L983" s="738"/>
      <c r="M983" s="454"/>
      <c r="N983" s="260"/>
      <c r="O983" s="260"/>
      <c r="P983" s="251"/>
      <c r="AC983" s="769"/>
      <c r="AD983" s="769"/>
    </row>
    <row r="984" spans="1:30" ht="28.5" x14ac:dyDescent="0.15">
      <c r="A984" s="212" t="s">
        <v>4919</v>
      </c>
      <c r="C984" s="493" t="s">
        <v>3500</v>
      </c>
      <c r="D984" s="490" t="s">
        <v>5252</v>
      </c>
      <c r="E984" s="490" t="s">
        <v>1950</v>
      </c>
      <c r="F984" s="233" t="s">
        <v>4435</v>
      </c>
      <c r="G984" s="494" t="s">
        <v>7875</v>
      </c>
      <c r="H984" s="495" t="s">
        <v>1499</v>
      </c>
      <c r="I984" s="496" t="s">
        <v>668</v>
      </c>
      <c r="J984" s="273" t="s">
        <v>1490</v>
      </c>
      <c r="K984" s="737" t="s">
        <v>4920</v>
      </c>
      <c r="L984" s="738"/>
      <c r="M984" s="454"/>
      <c r="N984" s="260"/>
      <c r="O984" s="260"/>
      <c r="P984" s="251"/>
      <c r="AC984" s="769"/>
      <c r="AD984" s="769"/>
    </row>
    <row r="985" spans="1:30" ht="28.5" x14ac:dyDescent="0.15">
      <c r="A985" s="212" t="s">
        <v>4919</v>
      </c>
      <c r="C985" s="493" t="s">
        <v>6409</v>
      </c>
      <c r="D985" s="490" t="s">
        <v>7212</v>
      </c>
      <c r="E985" s="490" t="s">
        <v>7213</v>
      </c>
      <c r="F985" s="233" t="s">
        <v>7214</v>
      </c>
      <c r="G985" s="494" t="s">
        <v>7215</v>
      </c>
      <c r="H985" s="274" t="s">
        <v>7216</v>
      </c>
      <c r="I985" s="496" t="s">
        <v>696</v>
      </c>
      <c r="J985" s="273" t="s">
        <v>7217</v>
      </c>
      <c r="K985" s="737" t="s">
        <v>1473</v>
      </c>
      <c r="L985" s="738"/>
      <c r="M985" s="454"/>
      <c r="N985" s="260"/>
      <c r="O985" s="260"/>
      <c r="P985" s="251"/>
      <c r="AC985" s="769"/>
      <c r="AD985" s="769"/>
    </row>
    <row r="986" spans="1:30" ht="28.5" x14ac:dyDescent="0.15">
      <c r="A986" s="212" t="s">
        <v>4919</v>
      </c>
      <c r="C986" s="493" t="s">
        <v>3500</v>
      </c>
      <c r="D986" s="490" t="s">
        <v>5239</v>
      </c>
      <c r="E986" s="490" t="s">
        <v>5232</v>
      </c>
      <c r="F986" s="233" t="s">
        <v>4436</v>
      </c>
      <c r="G986" s="494" t="s">
        <v>1500</v>
      </c>
      <c r="H986" s="495" t="s">
        <v>1501</v>
      </c>
      <c r="I986" s="496" t="s">
        <v>713</v>
      </c>
      <c r="J986" s="273" t="s">
        <v>1490</v>
      </c>
      <c r="K986" s="737" t="s">
        <v>7966</v>
      </c>
      <c r="L986" s="738"/>
      <c r="M986" s="454"/>
      <c r="N986" s="260"/>
      <c r="O986" s="260"/>
      <c r="P986" s="251"/>
      <c r="AC986" s="769"/>
      <c r="AD986" s="769"/>
    </row>
    <row r="987" spans="1:30" ht="28.5" x14ac:dyDescent="0.15">
      <c r="A987" s="212" t="s">
        <v>4919</v>
      </c>
      <c r="C987" s="493" t="s">
        <v>3500</v>
      </c>
      <c r="D987" s="255" t="s">
        <v>5239</v>
      </c>
      <c r="E987" s="255" t="s">
        <v>5308</v>
      </c>
      <c r="F987" s="233" t="s">
        <v>4437</v>
      </c>
      <c r="G987" s="494" t="s">
        <v>1502</v>
      </c>
      <c r="H987" s="495" t="s">
        <v>2067</v>
      </c>
      <c r="I987" s="496" t="s">
        <v>2068</v>
      </c>
      <c r="J987" s="273" t="s">
        <v>1411</v>
      </c>
      <c r="K987" s="737" t="s">
        <v>1900</v>
      </c>
      <c r="L987" s="738"/>
      <c r="M987" s="454"/>
      <c r="N987" s="260"/>
      <c r="O987" s="260"/>
      <c r="P987" s="251"/>
      <c r="AC987" s="769"/>
      <c r="AD987" s="769"/>
    </row>
    <row r="988" spans="1:30" ht="28.5" x14ac:dyDescent="0.15">
      <c r="A988" s="212" t="s">
        <v>4919</v>
      </c>
      <c r="C988" s="493" t="s">
        <v>3500</v>
      </c>
      <c r="D988" s="490" t="s">
        <v>5239</v>
      </c>
      <c r="E988" s="490" t="s">
        <v>5230</v>
      </c>
      <c r="F988" s="233" t="s">
        <v>4438</v>
      </c>
      <c r="G988" s="494" t="s">
        <v>2071</v>
      </c>
      <c r="H988" s="495" t="s">
        <v>2069</v>
      </c>
      <c r="I988" s="496" t="s">
        <v>2070</v>
      </c>
      <c r="J988" s="273" t="s">
        <v>1490</v>
      </c>
      <c r="K988" s="737" t="s">
        <v>7005</v>
      </c>
      <c r="L988" s="738"/>
      <c r="M988" s="454"/>
      <c r="N988" s="260"/>
      <c r="O988" s="260"/>
      <c r="P988" s="251"/>
      <c r="AC988" s="769"/>
      <c r="AD988" s="769"/>
    </row>
    <row r="989" spans="1:30" ht="28.5" x14ac:dyDescent="0.15">
      <c r="A989" s="212" t="s">
        <v>4919</v>
      </c>
      <c r="C989" s="493" t="s">
        <v>3500</v>
      </c>
      <c r="D989" s="490" t="s">
        <v>5285</v>
      </c>
      <c r="E989" s="490" t="s">
        <v>5273</v>
      </c>
      <c r="F989" s="233" t="s">
        <v>4439</v>
      </c>
      <c r="G989" s="494" t="s">
        <v>7502</v>
      </c>
      <c r="H989" s="495" t="s">
        <v>2072</v>
      </c>
      <c r="I989" s="496" t="s">
        <v>2073</v>
      </c>
      <c r="J989" s="273" t="s">
        <v>1490</v>
      </c>
      <c r="K989" s="737" t="s">
        <v>8118</v>
      </c>
      <c r="L989" s="738"/>
      <c r="M989" s="454"/>
      <c r="N989" s="260"/>
      <c r="O989" s="260"/>
      <c r="P989" s="251"/>
      <c r="AC989" s="769"/>
      <c r="AD989" s="769"/>
    </row>
    <row r="990" spans="1:30" ht="28.5" x14ac:dyDescent="0.15">
      <c r="A990" s="212" t="s">
        <v>4919</v>
      </c>
      <c r="C990" s="493" t="s">
        <v>6615</v>
      </c>
      <c r="D990" s="490" t="s">
        <v>5285</v>
      </c>
      <c r="E990" s="490" t="s">
        <v>5275</v>
      </c>
      <c r="F990" s="330" t="s">
        <v>4440</v>
      </c>
      <c r="G990" s="331" t="s">
        <v>6616</v>
      </c>
      <c r="H990" s="332" t="s">
        <v>6617</v>
      </c>
      <c r="I990" s="333" t="s">
        <v>6618</v>
      </c>
      <c r="J990" s="334" t="s">
        <v>1490</v>
      </c>
      <c r="K990" s="737" t="s">
        <v>1619</v>
      </c>
      <c r="L990" s="738"/>
      <c r="M990" s="321">
        <v>38808</v>
      </c>
      <c r="N990" s="260"/>
      <c r="O990" s="260"/>
      <c r="P990" s="251"/>
      <c r="AC990" s="769"/>
      <c r="AD990" s="769"/>
    </row>
    <row r="991" spans="1:30" ht="28.5" x14ac:dyDescent="0.15">
      <c r="A991" s="212" t="s">
        <v>4919</v>
      </c>
      <c r="C991" s="493" t="s">
        <v>3500</v>
      </c>
      <c r="D991" s="490" t="s">
        <v>5252</v>
      </c>
      <c r="E991" s="490" t="s">
        <v>5241</v>
      </c>
      <c r="F991" s="233" t="s">
        <v>4441</v>
      </c>
      <c r="G991" s="494" t="s">
        <v>7503</v>
      </c>
      <c r="H991" s="495" t="s">
        <v>6111</v>
      </c>
      <c r="I991" s="496" t="s">
        <v>6112</v>
      </c>
      <c r="J991" s="273" t="s">
        <v>1490</v>
      </c>
      <c r="K991" s="737" t="s">
        <v>8119</v>
      </c>
      <c r="L991" s="738"/>
      <c r="M991" s="454"/>
      <c r="N991" s="260"/>
      <c r="O991" s="260"/>
      <c r="P991" s="251"/>
      <c r="AC991" s="769"/>
      <c r="AD991" s="769"/>
    </row>
    <row r="992" spans="1:30" ht="28.5" x14ac:dyDescent="0.15">
      <c r="A992" s="212" t="s">
        <v>4919</v>
      </c>
      <c r="C992" s="493" t="s">
        <v>3500</v>
      </c>
      <c r="D992" s="490" t="s">
        <v>5252</v>
      </c>
      <c r="E992" s="490" t="s">
        <v>5244</v>
      </c>
      <c r="F992" s="335" t="s">
        <v>4442</v>
      </c>
      <c r="G992" s="336" t="s">
        <v>1503</v>
      </c>
      <c r="H992" s="337" t="s">
        <v>2074</v>
      </c>
      <c r="I992" s="337" t="s">
        <v>2075</v>
      </c>
      <c r="J992" s="338" t="s">
        <v>1411</v>
      </c>
      <c r="K992" s="737" t="s">
        <v>8120</v>
      </c>
      <c r="L992" s="738"/>
      <c r="M992" s="454"/>
      <c r="N992" s="260"/>
      <c r="O992" s="260"/>
      <c r="P992" s="251"/>
      <c r="AC992" s="769"/>
      <c r="AD992" s="769"/>
    </row>
    <row r="993" spans="1:30" ht="28.5" x14ac:dyDescent="0.15">
      <c r="A993" s="212" t="s">
        <v>4919</v>
      </c>
      <c r="C993" s="493" t="s">
        <v>6409</v>
      </c>
      <c r="D993" s="490" t="s">
        <v>5252</v>
      </c>
      <c r="E993" s="490" t="s">
        <v>5247</v>
      </c>
      <c r="F993" s="233" t="s">
        <v>4443</v>
      </c>
      <c r="G993" s="494" t="s">
        <v>1504</v>
      </c>
      <c r="H993" s="495" t="s">
        <v>7218</v>
      </c>
      <c r="I993" s="495" t="s">
        <v>760</v>
      </c>
      <c r="J993" s="273" t="s">
        <v>1490</v>
      </c>
      <c r="K993" s="737" t="s">
        <v>1208</v>
      </c>
      <c r="L993" s="738"/>
      <c r="M993" s="454"/>
      <c r="N993" s="260"/>
      <c r="O993" s="260"/>
      <c r="P993" s="251"/>
      <c r="AC993" s="769"/>
      <c r="AD993" s="769"/>
    </row>
    <row r="994" spans="1:30" ht="28.5" x14ac:dyDescent="0.15">
      <c r="A994" s="212" t="s">
        <v>4919</v>
      </c>
      <c r="C994" s="493" t="s">
        <v>3500</v>
      </c>
      <c r="D994" s="490" t="s">
        <v>5252</v>
      </c>
      <c r="E994" s="490" t="s">
        <v>5249</v>
      </c>
      <c r="F994" s="233" t="s">
        <v>4444</v>
      </c>
      <c r="G994" s="494" t="s">
        <v>1505</v>
      </c>
      <c r="H994" s="495" t="s">
        <v>2076</v>
      </c>
      <c r="I994" s="495" t="s">
        <v>2077</v>
      </c>
      <c r="J994" s="273" t="s">
        <v>1411</v>
      </c>
      <c r="K994" s="737" t="s">
        <v>7957</v>
      </c>
      <c r="L994" s="738"/>
      <c r="M994" s="454"/>
      <c r="N994" s="260"/>
      <c r="O994" s="260"/>
      <c r="P994" s="251"/>
      <c r="AC994" s="769"/>
      <c r="AD994" s="769"/>
    </row>
    <row r="995" spans="1:30" ht="28.5" x14ac:dyDescent="0.15">
      <c r="A995" s="212" t="s">
        <v>4919</v>
      </c>
      <c r="C995" s="493" t="s">
        <v>3500</v>
      </c>
      <c r="D995" s="490" t="s">
        <v>5252</v>
      </c>
      <c r="E995" s="490" t="s">
        <v>5251</v>
      </c>
      <c r="F995" s="233" t="s">
        <v>4445</v>
      </c>
      <c r="G995" s="494" t="s">
        <v>1506</v>
      </c>
      <c r="H995" s="495" t="s">
        <v>1507</v>
      </c>
      <c r="I995" s="496" t="s">
        <v>1132</v>
      </c>
      <c r="J995" s="273" t="s">
        <v>1411</v>
      </c>
      <c r="K995" s="737" t="s">
        <v>8121</v>
      </c>
      <c r="L995" s="738"/>
      <c r="M995" s="454"/>
      <c r="N995" s="260"/>
      <c r="O995" s="260"/>
      <c r="P995" s="251"/>
      <c r="AC995" s="769"/>
      <c r="AD995" s="769"/>
    </row>
    <row r="996" spans="1:30" ht="28.5" x14ac:dyDescent="0.15">
      <c r="A996" s="212" t="s">
        <v>4919</v>
      </c>
      <c r="C996" s="493" t="s">
        <v>3500</v>
      </c>
      <c r="D996" s="490" t="s">
        <v>5285</v>
      </c>
      <c r="E996" s="490" t="s">
        <v>5282</v>
      </c>
      <c r="F996" s="233" t="s">
        <v>4446</v>
      </c>
      <c r="G996" s="494" t="s">
        <v>1508</v>
      </c>
      <c r="H996" s="495" t="s">
        <v>1509</v>
      </c>
      <c r="I996" s="496" t="s">
        <v>771</v>
      </c>
      <c r="J996" s="273" t="s">
        <v>1411</v>
      </c>
      <c r="K996" s="737" t="s">
        <v>7009</v>
      </c>
      <c r="L996" s="738"/>
      <c r="M996" s="454"/>
      <c r="N996" s="260"/>
      <c r="O996" s="260"/>
      <c r="P996" s="251"/>
      <c r="AC996" s="769"/>
      <c r="AD996" s="769"/>
    </row>
    <row r="997" spans="1:30" ht="28.5" x14ac:dyDescent="0.15">
      <c r="A997" s="212" t="s">
        <v>4919</v>
      </c>
      <c r="C997" s="493" t="s">
        <v>3500</v>
      </c>
      <c r="D997" s="490" t="s">
        <v>5285</v>
      </c>
      <c r="E997" s="255" t="s">
        <v>5284</v>
      </c>
      <c r="F997" s="233" t="s">
        <v>4447</v>
      </c>
      <c r="G997" s="494" t="s">
        <v>8561</v>
      </c>
      <c r="H997" s="495" t="s">
        <v>2078</v>
      </c>
      <c r="I997" s="496" t="s">
        <v>2079</v>
      </c>
      <c r="J997" s="273" t="s">
        <v>1490</v>
      </c>
      <c r="K997" s="737" t="s">
        <v>7961</v>
      </c>
      <c r="L997" s="738"/>
      <c r="M997" s="454"/>
      <c r="N997" s="260"/>
      <c r="O997" s="260"/>
      <c r="P997" s="251"/>
      <c r="AC997" s="769"/>
      <c r="AD997" s="769"/>
    </row>
    <row r="998" spans="1:30" ht="28.5" x14ac:dyDescent="0.15">
      <c r="A998" s="212" t="s">
        <v>4919</v>
      </c>
      <c r="C998" s="493" t="s">
        <v>3500</v>
      </c>
      <c r="D998" s="490" t="s">
        <v>5300</v>
      </c>
      <c r="E998" s="490" t="s">
        <v>5288</v>
      </c>
      <c r="F998" s="233" t="s">
        <v>4448</v>
      </c>
      <c r="G998" s="494" t="s">
        <v>7711</v>
      </c>
      <c r="H998" s="495" t="s">
        <v>7584</v>
      </c>
      <c r="I998" s="496" t="s">
        <v>7585</v>
      </c>
      <c r="J998" s="273" t="s">
        <v>1490</v>
      </c>
      <c r="K998" s="737" t="s">
        <v>8122</v>
      </c>
      <c r="L998" s="738"/>
      <c r="M998" s="329">
        <v>44652</v>
      </c>
      <c r="N998" s="260"/>
      <c r="O998" s="260"/>
      <c r="P998" s="251"/>
      <c r="AC998" s="769"/>
      <c r="AD998" s="769"/>
    </row>
    <row r="999" spans="1:30" ht="28.5" x14ac:dyDescent="0.15">
      <c r="A999" s="212" t="s">
        <v>4919</v>
      </c>
      <c r="C999" s="493" t="s">
        <v>3500</v>
      </c>
      <c r="D999" s="490" t="s">
        <v>5300</v>
      </c>
      <c r="E999" s="490" t="s">
        <v>5291</v>
      </c>
      <c r="F999" s="233" t="s">
        <v>4449</v>
      </c>
      <c r="G999" s="494" t="s">
        <v>1510</v>
      </c>
      <c r="H999" s="495" t="s">
        <v>1511</v>
      </c>
      <c r="I999" s="496" t="s">
        <v>2080</v>
      </c>
      <c r="J999" s="273" t="s">
        <v>1490</v>
      </c>
      <c r="K999" s="737" t="s">
        <v>7959</v>
      </c>
      <c r="L999" s="738"/>
      <c r="M999" s="321">
        <v>38808</v>
      </c>
      <c r="N999" s="260"/>
      <c r="O999" s="260"/>
      <c r="P999" s="251"/>
      <c r="AC999" s="769"/>
      <c r="AD999" s="769"/>
    </row>
    <row r="1000" spans="1:30" ht="28.5" x14ac:dyDescent="0.15">
      <c r="A1000" s="212" t="s">
        <v>4919</v>
      </c>
      <c r="C1000" s="493" t="s">
        <v>3500</v>
      </c>
      <c r="D1000" s="490" t="s">
        <v>5300</v>
      </c>
      <c r="E1000" s="490" t="s">
        <v>5293</v>
      </c>
      <c r="F1000" s="233" t="s">
        <v>4450</v>
      </c>
      <c r="G1000" s="494" t="s">
        <v>2083</v>
      </c>
      <c r="H1000" s="495" t="s">
        <v>2081</v>
      </c>
      <c r="I1000" s="495" t="s">
        <v>2082</v>
      </c>
      <c r="J1000" s="273" t="s">
        <v>1490</v>
      </c>
      <c r="K1000" s="737" t="s">
        <v>1464</v>
      </c>
      <c r="L1000" s="738"/>
      <c r="M1000" s="454"/>
      <c r="N1000" s="260"/>
      <c r="O1000" s="260"/>
      <c r="P1000" s="251"/>
      <c r="AC1000" s="769"/>
      <c r="AD1000" s="769"/>
    </row>
    <row r="1001" spans="1:30" ht="28.5" x14ac:dyDescent="0.15">
      <c r="A1001" s="212" t="s">
        <v>4919</v>
      </c>
      <c r="C1001" s="493" t="s">
        <v>6409</v>
      </c>
      <c r="D1001" s="490" t="s">
        <v>5300</v>
      </c>
      <c r="E1001" s="490" t="s">
        <v>5295</v>
      </c>
      <c r="F1001" s="233" t="s">
        <v>4451</v>
      </c>
      <c r="G1001" s="494" t="s">
        <v>7223</v>
      </c>
      <c r="H1001" s="495" t="s">
        <v>7365</v>
      </c>
      <c r="I1001" s="496" t="s">
        <v>7366</v>
      </c>
      <c r="J1001" s="273" t="s">
        <v>1490</v>
      </c>
      <c r="K1001" s="737" t="s">
        <v>1143</v>
      </c>
      <c r="L1001" s="738"/>
      <c r="M1001" s="321">
        <v>38808</v>
      </c>
      <c r="N1001" s="260"/>
      <c r="O1001" s="260"/>
      <c r="P1001" s="251"/>
      <c r="AC1001" s="769"/>
      <c r="AD1001" s="769"/>
    </row>
    <row r="1002" spans="1:30" ht="28.5" x14ac:dyDescent="0.15">
      <c r="A1002" s="212" t="s">
        <v>4919</v>
      </c>
      <c r="C1002" s="493" t="s">
        <v>3500</v>
      </c>
      <c r="D1002" s="490" t="s">
        <v>5300</v>
      </c>
      <c r="E1002" s="490" t="s">
        <v>5297</v>
      </c>
      <c r="F1002" s="233" t="s">
        <v>4452</v>
      </c>
      <c r="G1002" s="494" t="s">
        <v>1512</v>
      </c>
      <c r="H1002" s="495" t="s">
        <v>2084</v>
      </c>
      <c r="I1002" s="496" t="s">
        <v>2085</v>
      </c>
      <c r="J1002" s="273" t="s">
        <v>1490</v>
      </c>
      <c r="K1002" s="737" t="s">
        <v>1465</v>
      </c>
      <c r="L1002" s="738"/>
      <c r="M1002" s="321">
        <v>38808</v>
      </c>
      <c r="N1002" s="260"/>
      <c r="O1002" s="260"/>
      <c r="P1002" s="251"/>
      <c r="AC1002" s="769"/>
      <c r="AD1002" s="769"/>
    </row>
    <row r="1003" spans="1:30" ht="28.5" x14ac:dyDescent="0.15">
      <c r="A1003" s="212" t="s">
        <v>4919</v>
      </c>
      <c r="C1003" s="493" t="s">
        <v>6409</v>
      </c>
      <c r="D1003" s="490" t="s">
        <v>5300</v>
      </c>
      <c r="E1003" s="490" t="s">
        <v>5299</v>
      </c>
      <c r="F1003" s="233" t="s">
        <v>4453</v>
      </c>
      <c r="G1003" s="494" t="s">
        <v>1513</v>
      </c>
      <c r="H1003" s="495" t="s">
        <v>7233</v>
      </c>
      <c r="I1003" s="496" t="s">
        <v>1151</v>
      </c>
      <c r="J1003" s="273" t="s">
        <v>1490</v>
      </c>
      <c r="K1003" s="737" t="s">
        <v>1150</v>
      </c>
      <c r="L1003" s="738"/>
      <c r="M1003" s="252">
        <v>38808</v>
      </c>
      <c r="N1003" s="260"/>
      <c r="O1003" s="260"/>
      <c r="P1003" s="251"/>
      <c r="AC1003" s="769"/>
      <c r="AD1003" s="769"/>
    </row>
    <row r="1004" spans="1:30" ht="28.5" x14ac:dyDescent="0.15">
      <c r="A1004" s="212" t="s">
        <v>4919</v>
      </c>
      <c r="C1004" s="493" t="s">
        <v>6409</v>
      </c>
      <c r="D1004" s="490" t="s">
        <v>5271</v>
      </c>
      <c r="E1004" s="490" t="s">
        <v>5256</v>
      </c>
      <c r="F1004" s="233" t="s">
        <v>4454</v>
      </c>
      <c r="G1004" s="494" t="s">
        <v>7367</v>
      </c>
      <c r="H1004" s="495" t="s">
        <v>7234</v>
      </c>
      <c r="I1004" s="495" t="s">
        <v>7235</v>
      </c>
      <c r="J1004" s="273" t="s">
        <v>1490</v>
      </c>
      <c r="K1004" s="737" t="s">
        <v>4774</v>
      </c>
      <c r="L1004" s="738"/>
      <c r="M1004" s="454"/>
      <c r="N1004" s="260"/>
      <c r="O1004" s="260"/>
      <c r="P1004" s="251"/>
      <c r="AC1004" s="769"/>
      <c r="AD1004" s="769"/>
    </row>
    <row r="1005" spans="1:30" ht="28.5" x14ac:dyDescent="0.15">
      <c r="A1005" s="212" t="s">
        <v>4919</v>
      </c>
      <c r="C1005" s="493" t="s">
        <v>3500</v>
      </c>
      <c r="D1005" s="490" t="s">
        <v>5368</v>
      </c>
      <c r="E1005" s="490" t="s">
        <v>5301</v>
      </c>
      <c r="F1005" s="233" t="s">
        <v>4455</v>
      </c>
      <c r="G1005" s="494" t="s">
        <v>1514</v>
      </c>
      <c r="H1005" s="495" t="s">
        <v>5992</v>
      </c>
      <c r="I1005" s="495" t="s">
        <v>2086</v>
      </c>
      <c r="J1005" s="273" t="s">
        <v>1411</v>
      </c>
      <c r="K1005" s="737" t="s">
        <v>8123</v>
      </c>
      <c r="L1005" s="738"/>
      <c r="M1005" s="454"/>
      <c r="N1005" s="260"/>
      <c r="O1005" s="260"/>
      <c r="P1005" s="251"/>
      <c r="AC1005" s="769"/>
      <c r="AD1005" s="769"/>
    </row>
    <row r="1006" spans="1:30" ht="28.5" x14ac:dyDescent="0.15">
      <c r="A1006" s="212" t="s">
        <v>4919</v>
      </c>
      <c r="C1006" s="493" t="s">
        <v>3500</v>
      </c>
      <c r="D1006" s="490" t="s">
        <v>5368</v>
      </c>
      <c r="E1006" s="255" t="s">
        <v>5303</v>
      </c>
      <c r="F1006" s="233" t="s">
        <v>4456</v>
      </c>
      <c r="G1006" s="494" t="s">
        <v>1516</v>
      </c>
      <c r="H1006" s="495" t="s">
        <v>2087</v>
      </c>
      <c r="I1006" s="496" t="s">
        <v>1515</v>
      </c>
      <c r="J1006" s="272" t="s">
        <v>5382</v>
      </c>
      <c r="K1006" s="737" t="s">
        <v>8124</v>
      </c>
      <c r="L1006" s="738"/>
      <c r="M1006" s="454"/>
      <c r="N1006" s="260"/>
      <c r="O1006" s="260"/>
      <c r="P1006" s="251"/>
      <c r="AC1006" s="769"/>
      <c r="AD1006" s="769"/>
    </row>
    <row r="1007" spans="1:30" ht="28.5" x14ac:dyDescent="0.15">
      <c r="A1007" s="212" t="s">
        <v>4919</v>
      </c>
      <c r="C1007" s="493" t="s">
        <v>3500</v>
      </c>
      <c r="D1007" s="490" t="s">
        <v>5368</v>
      </c>
      <c r="E1007" s="255" t="s">
        <v>5304</v>
      </c>
      <c r="F1007" s="233" t="s">
        <v>4457</v>
      </c>
      <c r="G1007" s="494" t="s">
        <v>1517</v>
      </c>
      <c r="H1007" s="495" t="s">
        <v>2088</v>
      </c>
      <c r="I1007" s="496" t="s">
        <v>2089</v>
      </c>
      <c r="J1007" s="273" t="s">
        <v>1490</v>
      </c>
      <c r="K1007" s="737" t="s">
        <v>1160</v>
      </c>
      <c r="L1007" s="738"/>
      <c r="M1007" s="454"/>
      <c r="N1007" s="260"/>
      <c r="O1007" s="260"/>
      <c r="P1007" s="251"/>
      <c r="AC1007" s="769"/>
      <c r="AD1007" s="769"/>
    </row>
    <row r="1008" spans="1:30" ht="28.5" x14ac:dyDescent="0.15">
      <c r="A1008" s="212" t="s">
        <v>4919</v>
      </c>
      <c r="C1008" s="493" t="s">
        <v>3500</v>
      </c>
      <c r="D1008" s="490" t="s">
        <v>5368</v>
      </c>
      <c r="E1008" s="255" t="s">
        <v>5306</v>
      </c>
      <c r="F1008" s="233" t="s">
        <v>4458</v>
      </c>
      <c r="G1008" s="494" t="s">
        <v>1518</v>
      </c>
      <c r="H1008" s="495" t="s">
        <v>1519</v>
      </c>
      <c r="I1008" s="495" t="s">
        <v>882</v>
      </c>
      <c r="J1008" s="273" t="s">
        <v>1490</v>
      </c>
      <c r="K1008" s="737" t="s">
        <v>8125</v>
      </c>
      <c r="L1008" s="738"/>
      <c r="M1008" s="454"/>
      <c r="N1008" s="260"/>
      <c r="O1008" s="260"/>
      <c r="P1008" s="251"/>
      <c r="AC1008" s="769"/>
      <c r="AD1008" s="769"/>
    </row>
    <row r="1009" spans="1:30" ht="28.5" x14ac:dyDescent="0.15">
      <c r="A1009" s="212" t="s">
        <v>4919</v>
      </c>
      <c r="C1009" s="493" t="s">
        <v>3500</v>
      </c>
      <c r="D1009" s="490" t="s">
        <v>5271</v>
      </c>
      <c r="E1009" s="490" t="s">
        <v>5257</v>
      </c>
      <c r="F1009" s="233" t="s">
        <v>4459</v>
      </c>
      <c r="G1009" s="494" t="s">
        <v>1520</v>
      </c>
      <c r="H1009" s="495" t="s">
        <v>2090</v>
      </c>
      <c r="I1009" s="496" t="s">
        <v>2091</v>
      </c>
      <c r="J1009" s="273" t="s">
        <v>1490</v>
      </c>
      <c r="K1009" s="737" t="s">
        <v>1162</v>
      </c>
      <c r="L1009" s="738"/>
      <c r="M1009" s="454"/>
      <c r="N1009" s="260"/>
      <c r="O1009" s="260"/>
      <c r="P1009" s="251"/>
      <c r="AC1009" s="769"/>
      <c r="AD1009" s="769"/>
    </row>
    <row r="1010" spans="1:30" ht="28.5" x14ac:dyDescent="0.15">
      <c r="A1010" s="212" t="s">
        <v>4919</v>
      </c>
      <c r="C1010" s="493" t="s">
        <v>3500</v>
      </c>
      <c r="D1010" s="490" t="s">
        <v>5271</v>
      </c>
      <c r="E1010" s="490" t="s">
        <v>5261</v>
      </c>
      <c r="F1010" s="233" t="s">
        <v>4460</v>
      </c>
      <c r="G1010" s="494" t="s">
        <v>1521</v>
      </c>
      <c r="H1010" s="495" t="s">
        <v>2092</v>
      </c>
      <c r="I1010" s="495" t="s">
        <v>2093</v>
      </c>
      <c r="J1010" s="273" t="s">
        <v>1490</v>
      </c>
      <c r="K1010" s="737" t="s">
        <v>1637</v>
      </c>
      <c r="L1010" s="738"/>
      <c r="M1010" s="321">
        <v>39173</v>
      </c>
      <c r="N1010" s="260"/>
      <c r="O1010" s="260"/>
      <c r="P1010" s="251"/>
      <c r="AC1010" s="769"/>
      <c r="AD1010" s="769"/>
    </row>
    <row r="1011" spans="1:30" ht="28.5" x14ac:dyDescent="0.15">
      <c r="A1011" s="212" t="s">
        <v>4919</v>
      </c>
      <c r="C1011" s="493" t="s">
        <v>3500</v>
      </c>
      <c r="D1011" s="490" t="s">
        <v>5271</v>
      </c>
      <c r="E1011" s="490" t="s">
        <v>5263</v>
      </c>
      <c r="F1011" s="233" t="s">
        <v>4461</v>
      </c>
      <c r="G1011" s="494" t="s">
        <v>1522</v>
      </c>
      <c r="H1011" s="495" t="s">
        <v>2094</v>
      </c>
      <c r="I1011" s="495" t="s">
        <v>2095</v>
      </c>
      <c r="J1011" s="273" t="s">
        <v>1490</v>
      </c>
      <c r="K1011" s="737" t="s">
        <v>1441</v>
      </c>
      <c r="L1011" s="738"/>
      <c r="M1011" s="454"/>
      <c r="N1011" s="260"/>
      <c r="O1011" s="260"/>
      <c r="P1011" s="251"/>
      <c r="AC1011" s="769"/>
      <c r="AD1011" s="769"/>
    </row>
    <row r="1012" spans="1:30" ht="28.5" x14ac:dyDescent="0.15">
      <c r="A1012" s="212" t="s">
        <v>4919</v>
      </c>
      <c r="C1012" s="493" t="s">
        <v>3500</v>
      </c>
      <c r="D1012" s="490" t="s">
        <v>5271</v>
      </c>
      <c r="E1012" s="490" t="s">
        <v>5267</v>
      </c>
      <c r="F1012" s="233" t="s">
        <v>4462</v>
      </c>
      <c r="G1012" s="494" t="s">
        <v>2133</v>
      </c>
      <c r="H1012" s="495" t="s">
        <v>2131</v>
      </c>
      <c r="I1012" s="496" t="s">
        <v>2132</v>
      </c>
      <c r="J1012" s="273" t="s">
        <v>1490</v>
      </c>
      <c r="K1012" s="737" t="s">
        <v>1467</v>
      </c>
      <c r="L1012" s="738"/>
      <c r="M1012" s="454"/>
      <c r="N1012" s="260"/>
      <c r="O1012" s="260"/>
      <c r="P1012" s="251"/>
      <c r="AC1012" s="769"/>
      <c r="AD1012" s="769"/>
    </row>
    <row r="1013" spans="1:30" ht="28.5" x14ac:dyDescent="0.15">
      <c r="A1013" s="212" t="s">
        <v>4919</v>
      </c>
      <c r="C1013" s="493" t="s">
        <v>3500</v>
      </c>
      <c r="D1013" s="490" t="s">
        <v>5271</v>
      </c>
      <c r="E1013" s="490" t="s">
        <v>5269</v>
      </c>
      <c r="F1013" s="233" t="s">
        <v>4463</v>
      </c>
      <c r="G1013" s="494" t="s">
        <v>1523</v>
      </c>
      <c r="H1013" s="495" t="s">
        <v>1524</v>
      </c>
      <c r="I1013" s="496" t="s">
        <v>908</v>
      </c>
      <c r="J1013" s="273" t="s">
        <v>1490</v>
      </c>
      <c r="K1013" s="737" t="s">
        <v>1468</v>
      </c>
      <c r="L1013" s="738"/>
      <c r="M1013" s="321">
        <v>38808</v>
      </c>
      <c r="N1013" s="260"/>
      <c r="O1013" s="260"/>
      <c r="P1013" s="251"/>
      <c r="AC1013" s="769"/>
      <c r="AD1013" s="769"/>
    </row>
    <row r="1014" spans="1:30" ht="28.5" x14ac:dyDescent="0.15">
      <c r="A1014" s="212" t="s">
        <v>4919</v>
      </c>
      <c r="C1014" s="493" t="s">
        <v>3500</v>
      </c>
      <c r="D1014" s="490" t="s">
        <v>5271</v>
      </c>
      <c r="E1014" s="255" t="s">
        <v>5270</v>
      </c>
      <c r="F1014" s="233" t="s">
        <v>4464</v>
      </c>
      <c r="G1014" s="494" t="s">
        <v>1525</v>
      </c>
      <c r="H1014" s="495" t="s">
        <v>1526</v>
      </c>
      <c r="I1014" s="495" t="s">
        <v>919</v>
      </c>
      <c r="J1014" s="273" t="s">
        <v>1490</v>
      </c>
      <c r="K1014" s="737" t="s">
        <v>1469</v>
      </c>
      <c r="L1014" s="738"/>
      <c r="M1014" s="252">
        <v>39173</v>
      </c>
      <c r="N1014" s="260"/>
      <c r="O1014" s="260"/>
      <c r="P1014" s="251"/>
      <c r="AC1014" s="769"/>
      <c r="AD1014" s="769"/>
    </row>
    <row r="1015" spans="1:30" ht="27" x14ac:dyDescent="0.15">
      <c r="A1015" s="212" t="s">
        <v>49</v>
      </c>
      <c r="C1015" s="493" t="s">
        <v>5692</v>
      </c>
      <c r="D1015" s="490" t="s">
        <v>5239</v>
      </c>
      <c r="E1015" s="490" t="s">
        <v>5228</v>
      </c>
      <c r="F1015" s="458" t="s">
        <v>5693</v>
      </c>
      <c r="G1015" s="477" t="s">
        <v>1426</v>
      </c>
      <c r="H1015" s="275" t="s">
        <v>5694</v>
      </c>
      <c r="I1015" s="454" t="s">
        <v>5695</v>
      </c>
      <c r="J1015" s="491" t="s">
        <v>7</v>
      </c>
      <c r="K1015" s="737" t="s">
        <v>198</v>
      </c>
      <c r="L1015" s="738"/>
      <c r="M1015" s="231">
        <v>32645</v>
      </c>
      <c r="N1015" s="271">
        <v>100</v>
      </c>
      <c r="O1015" s="276">
        <v>80</v>
      </c>
      <c r="P1015" s="469"/>
      <c r="Q1015" s="448"/>
      <c r="R1015" s="448"/>
      <c r="AC1015" s="769"/>
      <c r="AD1015" s="769"/>
    </row>
    <row r="1016" spans="1:30" ht="27" x14ac:dyDescent="0.15">
      <c r="A1016" s="212" t="s">
        <v>49</v>
      </c>
      <c r="C1016" s="493" t="s">
        <v>5692</v>
      </c>
      <c r="D1016" s="490" t="s">
        <v>5239</v>
      </c>
      <c r="E1016" s="490" t="s">
        <v>5228</v>
      </c>
      <c r="F1016" s="458" t="s">
        <v>1527</v>
      </c>
      <c r="G1016" s="477" t="s">
        <v>1427</v>
      </c>
      <c r="H1016" s="275" t="s">
        <v>5696</v>
      </c>
      <c r="I1016" s="454" t="s">
        <v>5697</v>
      </c>
      <c r="J1016" s="491" t="s">
        <v>4339</v>
      </c>
      <c r="K1016" s="737" t="s">
        <v>7088</v>
      </c>
      <c r="L1016" s="738"/>
      <c r="M1016" s="231">
        <v>32702</v>
      </c>
      <c r="N1016" s="271">
        <v>100</v>
      </c>
      <c r="O1016" s="276">
        <v>120</v>
      </c>
      <c r="P1016" s="469"/>
      <c r="Q1016" s="448"/>
      <c r="R1016" s="448"/>
      <c r="AC1016" s="769"/>
      <c r="AD1016" s="769"/>
    </row>
    <row r="1017" spans="1:30" ht="27" x14ac:dyDescent="0.15">
      <c r="A1017" s="212" t="s">
        <v>49</v>
      </c>
      <c r="C1017" s="493" t="s">
        <v>5692</v>
      </c>
      <c r="D1017" s="490" t="s">
        <v>5239</v>
      </c>
      <c r="E1017" s="490" t="s">
        <v>5228</v>
      </c>
      <c r="F1017" s="458" t="s">
        <v>1528</v>
      </c>
      <c r="G1017" s="477" t="s">
        <v>1424</v>
      </c>
      <c r="H1017" s="275" t="s">
        <v>5698</v>
      </c>
      <c r="I1017" s="454" t="s">
        <v>5699</v>
      </c>
      <c r="J1017" s="491" t="s">
        <v>7</v>
      </c>
      <c r="K1017" s="737" t="s">
        <v>201</v>
      </c>
      <c r="L1017" s="738"/>
      <c r="M1017" s="231">
        <v>32782</v>
      </c>
      <c r="N1017" s="271">
        <v>100</v>
      </c>
      <c r="O1017" s="276">
        <v>40</v>
      </c>
      <c r="P1017" s="469"/>
      <c r="Q1017" s="448"/>
      <c r="R1017" s="448"/>
      <c r="AC1017" s="769"/>
      <c r="AD1017" s="769"/>
    </row>
    <row r="1018" spans="1:30" ht="28.5" x14ac:dyDescent="0.15">
      <c r="A1018" s="212" t="s">
        <v>49</v>
      </c>
      <c r="C1018" s="493" t="s">
        <v>5692</v>
      </c>
      <c r="D1018" s="490" t="s">
        <v>5239</v>
      </c>
      <c r="E1018" s="490" t="s">
        <v>5228</v>
      </c>
      <c r="F1018" s="458" t="s">
        <v>3502</v>
      </c>
      <c r="G1018" s="477" t="s">
        <v>1425</v>
      </c>
      <c r="H1018" s="275" t="s">
        <v>5700</v>
      </c>
      <c r="I1018" s="454" t="s">
        <v>5701</v>
      </c>
      <c r="J1018" s="491" t="s">
        <v>1211</v>
      </c>
      <c r="K1018" s="737" t="s">
        <v>8126</v>
      </c>
      <c r="L1018" s="738"/>
      <c r="M1018" s="231">
        <v>33740</v>
      </c>
      <c r="N1018" s="271">
        <v>100</v>
      </c>
      <c r="O1018" s="276"/>
      <c r="P1018" s="469"/>
      <c r="Q1018" s="448"/>
      <c r="R1018" s="448"/>
      <c r="AC1018" s="769"/>
      <c r="AD1018" s="769"/>
    </row>
    <row r="1019" spans="1:30" ht="27" x14ac:dyDescent="0.15">
      <c r="A1019" s="212" t="s">
        <v>49</v>
      </c>
      <c r="C1019" s="493" t="s">
        <v>7156</v>
      </c>
      <c r="D1019" s="490" t="s">
        <v>6233</v>
      </c>
      <c r="E1019" s="490" t="s">
        <v>49</v>
      </c>
      <c r="F1019" s="458" t="s">
        <v>7157</v>
      </c>
      <c r="G1019" s="477" t="s">
        <v>1530</v>
      </c>
      <c r="H1019" s="275" t="s">
        <v>7158</v>
      </c>
      <c r="I1019" s="454" t="s">
        <v>1973</v>
      </c>
      <c r="J1019" s="491" t="s">
        <v>7</v>
      </c>
      <c r="K1019" s="737" t="s">
        <v>7159</v>
      </c>
      <c r="L1019" s="738"/>
      <c r="M1019" s="231">
        <v>33805</v>
      </c>
      <c r="N1019" s="271">
        <v>100</v>
      </c>
      <c r="O1019" s="276">
        <v>120</v>
      </c>
      <c r="P1019" s="469"/>
      <c r="Q1019" s="448"/>
      <c r="R1019" s="448"/>
      <c r="AC1019" s="769"/>
      <c r="AD1019" s="769"/>
    </row>
    <row r="1020" spans="1:30" ht="27" x14ac:dyDescent="0.15">
      <c r="A1020" s="212" t="s">
        <v>49</v>
      </c>
      <c r="C1020" s="493" t="s">
        <v>5692</v>
      </c>
      <c r="D1020" s="490" t="s">
        <v>5239</v>
      </c>
      <c r="E1020" s="490" t="s">
        <v>5228</v>
      </c>
      <c r="F1020" s="458" t="s">
        <v>207</v>
      </c>
      <c r="G1020" s="477" t="s">
        <v>1531</v>
      </c>
      <c r="H1020" s="275" t="s">
        <v>5702</v>
      </c>
      <c r="I1020" s="454" t="s">
        <v>5703</v>
      </c>
      <c r="J1020" s="491" t="s">
        <v>7</v>
      </c>
      <c r="K1020" s="737" t="s">
        <v>8001</v>
      </c>
      <c r="L1020" s="738"/>
      <c r="M1020" s="231">
        <v>34080</v>
      </c>
      <c r="N1020" s="271">
        <v>100</v>
      </c>
      <c r="O1020" s="276">
        <v>80</v>
      </c>
      <c r="P1020" s="469"/>
      <c r="Q1020" s="448"/>
      <c r="R1020" s="448"/>
      <c r="AC1020" s="769"/>
      <c r="AD1020" s="769"/>
    </row>
    <row r="1021" spans="1:30" ht="27" x14ac:dyDescent="0.15">
      <c r="A1021" s="212" t="s">
        <v>49</v>
      </c>
      <c r="C1021" s="493" t="s">
        <v>5692</v>
      </c>
      <c r="D1021" s="490" t="s">
        <v>5239</v>
      </c>
      <c r="E1021" s="490" t="s">
        <v>5228</v>
      </c>
      <c r="F1021" s="458" t="s">
        <v>1762</v>
      </c>
      <c r="G1021" s="477" t="s">
        <v>1429</v>
      </c>
      <c r="H1021" s="275" t="s">
        <v>5704</v>
      </c>
      <c r="I1021" s="454" t="s">
        <v>5705</v>
      </c>
      <c r="J1021" s="491" t="s">
        <v>1211</v>
      </c>
      <c r="K1021" s="737" t="s">
        <v>1430</v>
      </c>
      <c r="L1021" s="738"/>
      <c r="M1021" s="231">
        <v>34500</v>
      </c>
      <c r="N1021" s="271">
        <v>100</v>
      </c>
      <c r="O1021" s="614"/>
      <c r="P1021" s="469"/>
      <c r="Q1021" s="448"/>
      <c r="R1021" s="448"/>
      <c r="AC1021" s="769"/>
      <c r="AD1021" s="769"/>
    </row>
    <row r="1022" spans="1:30" ht="27" x14ac:dyDescent="0.15">
      <c r="A1022" s="212" t="s">
        <v>49</v>
      </c>
      <c r="C1022" s="493" t="s">
        <v>5692</v>
      </c>
      <c r="D1022" s="490" t="s">
        <v>5239</v>
      </c>
      <c r="E1022" s="490" t="s">
        <v>5228</v>
      </c>
      <c r="F1022" s="458" t="s">
        <v>1763</v>
      </c>
      <c r="G1022" s="477" t="s">
        <v>1431</v>
      </c>
      <c r="H1022" s="275" t="s">
        <v>5706</v>
      </c>
      <c r="I1022" s="454" t="s">
        <v>5707</v>
      </c>
      <c r="J1022" s="491" t="s">
        <v>7</v>
      </c>
      <c r="K1022" s="737" t="s">
        <v>8113</v>
      </c>
      <c r="L1022" s="738"/>
      <c r="M1022" s="231">
        <v>34500</v>
      </c>
      <c r="N1022" s="271">
        <v>100</v>
      </c>
      <c r="O1022" s="276">
        <v>30</v>
      </c>
      <c r="P1022" s="469"/>
      <c r="Q1022" s="448"/>
      <c r="R1022" s="448"/>
      <c r="AC1022" s="769"/>
      <c r="AD1022" s="769"/>
    </row>
    <row r="1023" spans="1:30" ht="27" x14ac:dyDescent="0.15">
      <c r="A1023" s="212" t="s">
        <v>49</v>
      </c>
      <c r="C1023" s="493" t="s">
        <v>5692</v>
      </c>
      <c r="D1023" s="490" t="s">
        <v>5239</v>
      </c>
      <c r="E1023" s="490" t="s">
        <v>5228</v>
      </c>
      <c r="F1023" s="458" t="s">
        <v>1764</v>
      </c>
      <c r="G1023" s="477" t="s">
        <v>5708</v>
      </c>
      <c r="H1023" s="275" t="s">
        <v>5709</v>
      </c>
      <c r="I1023" s="454" t="s">
        <v>5710</v>
      </c>
      <c r="J1023" s="491" t="s">
        <v>1211</v>
      </c>
      <c r="K1023" s="737" t="s">
        <v>8127</v>
      </c>
      <c r="L1023" s="738"/>
      <c r="M1023" s="231">
        <v>34500</v>
      </c>
      <c r="N1023" s="271">
        <v>100</v>
      </c>
      <c r="O1023" s="276">
        <v>35</v>
      </c>
      <c r="P1023" s="469"/>
      <c r="Q1023" s="448"/>
      <c r="R1023" s="448"/>
      <c r="AC1023" s="769"/>
      <c r="AD1023" s="769"/>
    </row>
    <row r="1024" spans="1:30" ht="27" x14ac:dyDescent="0.15">
      <c r="A1024" s="212" t="s">
        <v>49</v>
      </c>
      <c r="C1024" s="493" t="s">
        <v>5692</v>
      </c>
      <c r="D1024" s="490" t="s">
        <v>5239</v>
      </c>
      <c r="E1024" s="490" t="s">
        <v>5228</v>
      </c>
      <c r="F1024" s="458" t="s">
        <v>1534</v>
      </c>
      <c r="G1024" s="477" t="s">
        <v>1535</v>
      </c>
      <c r="H1024" s="275" t="s">
        <v>5711</v>
      </c>
      <c r="I1024" s="454" t="s">
        <v>5712</v>
      </c>
      <c r="J1024" s="491" t="s">
        <v>7</v>
      </c>
      <c r="K1024" s="737" t="s">
        <v>235</v>
      </c>
      <c r="L1024" s="738"/>
      <c r="M1024" s="231">
        <v>37712</v>
      </c>
      <c r="N1024" s="271">
        <v>100</v>
      </c>
      <c r="O1024" s="276">
        <v>30</v>
      </c>
      <c r="P1024" s="469"/>
      <c r="Q1024" s="448"/>
      <c r="R1024" s="448"/>
      <c r="AC1024" s="769"/>
      <c r="AD1024" s="769"/>
    </row>
    <row r="1025" spans="1:30" ht="28.5" x14ac:dyDescent="0.15">
      <c r="A1025" s="212" t="s">
        <v>4919</v>
      </c>
      <c r="C1025" s="493" t="s">
        <v>3501</v>
      </c>
      <c r="D1025" s="490" t="s">
        <v>5239</v>
      </c>
      <c r="E1025" s="490" t="s">
        <v>5230</v>
      </c>
      <c r="F1025" s="605" t="s">
        <v>8205</v>
      </c>
      <c r="G1025" s="494" t="s">
        <v>5542</v>
      </c>
      <c r="H1025" s="274" t="s">
        <v>4672</v>
      </c>
      <c r="I1025" s="496" t="s">
        <v>2318</v>
      </c>
      <c r="J1025" s="478" t="s">
        <v>29</v>
      </c>
      <c r="K1025" s="737" t="s">
        <v>7005</v>
      </c>
      <c r="L1025" s="738"/>
      <c r="M1025" s="252">
        <v>38439</v>
      </c>
      <c r="N1025" s="270">
        <v>44</v>
      </c>
      <c r="O1025" s="276">
        <v>15</v>
      </c>
      <c r="P1025" s="251"/>
      <c r="Q1025" s="449"/>
      <c r="R1025" s="449"/>
      <c r="AC1025" s="769"/>
      <c r="AD1025" s="769"/>
    </row>
    <row r="1026" spans="1:30" ht="27" x14ac:dyDescent="0.15">
      <c r="A1026" s="212" t="s">
        <v>4919</v>
      </c>
      <c r="C1026" s="493" t="s">
        <v>3501</v>
      </c>
      <c r="D1026" s="490" t="s">
        <v>5252</v>
      </c>
      <c r="E1026" s="490" t="s">
        <v>1948</v>
      </c>
      <c r="F1026" s="233" t="s">
        <v>1765</v>
      </c>
      <c r="G1026" s="494" t="s">
        <v>2354</v>
      </c>
      <c r="H1026" s="274" t="s">
        <v>4673</v>
      </c>
      <c r="I1026" s="496" t="s">
        <v>2353</v>
      </c>
      <c r="J1026" s="478" t="s">
        <v>7</v>
      </c>
      <c r="K1026" s="737" t="s">
        <v>8098</v>
      </c>
      <c r="L1026" s="738"/>
      <c r="M1026" s="252">
        <v>32794</v>
      </c>
      <c r="N1026" s="270">
        <v>100</v>
      </c>
      <c r="O1026" s="276">
        <v>30</v>
      </c>
      <c r="P1026" s="251"/>
      <c r="Q1026" s="449"/>
      <c r="R1026" s="449"/>
      <c r="AC1026" s="769"/>
      <c r="AD1026" s="769"/>
    </row>
    <row r="1027" spans="1:30" ht="27" x14ac:dyDescent="0.15">
      <c r="A1027" s="212" t="s">
        <v>4919</v>
      </c>
      <c r="C1027" s="493" t="s">
        <v>3501</v>
      </c>
      <c r="D1027" s="490" t="s">
        <v>5252</v>
      </c>
      <c r="E1027" s="490" t="s">
        <v>1948</v>
      </c>
      <c r="F1027" s="233" t="s">
        <v>1536</v>
      </c>
      <c r="G1027" s="494" t="s">
        <v>1537</v>
      </c>
      <c r="H1027" s="274" t="s">
        <v>4674</v>
      </c>
      <c r="I1027" s="496" t="s">
        <v>2355</v>
      </c>
      <c r="J1027" s="478" t="s">
        <v>7</v>
      </c>
      <c r="K1027" s="737" t="s">
        <v>318</v>
      </c>
      <c r="L1027" s="738"/>
      <c r="M1027" s="252">
        <v>32841</v>
      </c>
      <c r="N1027" s="270">
        <v>100</v>
      </c>
      <c r="O1027" s="276">
        <v>88</v>
      </c>
      <c r="P1027" s="251"/>
      <c r="Q1027" s="449"/>
      <c r="R1027" s="449"/>
      <c r="AC1027" s="769"/>
      <c r="AD1027" s="769"/>
    </row>
    <row r="1028" spans="1:30" ht="28.5" x14ac:dyDescent="0.15">
      <c r="A1028" s="212" t="s">
        <v>4919</v>
      </c>
      <c r="C1028" s="493" t="s">
        <v>3501</v>
      </c>
      <c r="D1028" s="490" t="s">
        <v>5252</v>
      </c>
      <c r="E1028" s="490" t="s">
        <v>1948</v>
      </c>
      <c r="F1028" s="233" t="s">
        <v>4465</v>
      </c>
      <c r="G1028" s="494" t="s">
        <v>2357</v>
      </c>
      <c r="H1028" s="274" t="s">
        <v>4675</v>
      </c>
      <c r="I1028" s="496" t="s">
        <v>2356</v>
      </c>
      <c r="J1028" s="478" t="s">
        <v>1211</v>
      </c>
      <c r="K1028" s="737" t="s">
        <v>8128</v>
      </c>
      <c r="L1028" s="738"/>
      <c r="M1028" s="252">
        <v>33032</v>
      </c>
      <c r="N1028" s="270">
        <v>112</v>
      </c>
      <c r="O1028" s="276">
        <v>30</v>
      </c>
      <c r="P1028" s="251"/>
      <c r="Q1028" s="449"/>
      <c r="R1028" s="449"/>
      <c r="AC1028" s="769"/>
      <c r="AD1028" s="769"/>
    </row>
    <row r="1029" spans="1:30" ht="27" x14ac:dyDescent="0.15">
      <c r="A1029" s="212" t="s">
        <v>4919</v>
      </c>
      <c r="C1029" s="493" t="s">
        <v>3501</v>
      </c>
      <c r="D1029" s="490" t="s">
        <v>5252</v>
      </c>
      <c r="E1029" s="490" t="s">
        <v>1948</v>
      </c>
      <c r="F1029" s="233" t="s">
        <v>1538</v>
      </c>
      <c r="G1029" s="494" t="s">
        <v>1539</v>
      </c>
      <c r="H1029" s="274" t="s">
        <v>4676</v>
      </c>
      <c r="I1029" s="496" t="s">
        <v>2358</v>
      </c>
      <c r="J1029" s="478" t="s">
        <v>1211</v>
      </c>
      <c r="K1029" s="737" t="s">
        <v>7962</v>
      </c>
      <c r="L1029" s="738"/>
      <c r="M1029" s="252">
        <v>33325</v>
      </c>
      <c r="N1029" s="270">
        <v>115</v>
      </c>
      <c r="O1029" s="276">
        <v>20</v>
      </c>
      <c r="P1029" s="251"/>
      <c r="Q1029" s="449"/>
      <c r="R1029" s="449"/>
      <c r="AC1029" s="769"/>
      <c r="AD1029" s="769"/>
    </row>
    <row r="1030" spans="1:30" ht="27" x14ac:dyDescent="0.15">
      <c r="A1030" s="212" t="s">
        <v>4919</v>
      </c>
      <c r="C1030" s="493" t="s">
        <v>3501</v>
      </c>
      <c r="D1030" s="490" t="s">
        <v>5252</v>
      </c>
      <c r="E1030" s="490" t="s">
        <v>1948</v>
      </c>
      <c r="F1030" s="233" t="s">
        <v>1540</v>
      </c>
      <c r="G1030" s="494" t="s">
        <v>1541</v>
      </c>
      <c r="H1030" s="274" t="s">
        <v>4677</v>
      </c>
      <c r="I1030" s="496" t="s">
        <v>2359</v>
      </c>
      <c r="J1030" s="478" t="s">
        <v>7</v>
      </c>
      <c r="K1030" s="737" t="s">
        <v>1432</v>
      </c>
      <c r="L1030" s="738"/>
      <c r="M1030" s="252">
        <v>33750</v>
      </c>
      <c r="N1030" s="270">
        <v>100</v>
      </c>
      <c r="O1030" s="276">
        <v>30</v>
      </c>
      <c r="P1030" s="251"/>
      <c r="Q1030" s="449"/>
      <c r="R1030" s="449"/>
      <c r="AC1030" s="769"/>
      <c r="AD1030" s="769"/>
    </row>
    <row r="1031" spans="1:30" ht="27" x14ac:dyDescent="0.15">
      <c r="A1031" s="212" t="s">
        <v>4919</v>
      </c>
      <c r="C1031" s="493" t="s">
        <v>3501</v>
      </c>
      <c r="D1031" s="490" t="s">
        <v>5252</v>
      </c>
      <c r="E1031" s="490" t="s">
        <v>1948</v>
      </c>
      <c r="F1031" s="233" t="s">
        <v>2360</v>
      </c>
      <c r="G1031" s="494" t="s">
        <v>2362</v>
      </c>
      <c r="H1031" s="274" t="s">
        <v>4678</v>
      </c>
      <c r="I1031" s="496" t="s">
        <v>2361</v>
      </c>
      <c r="J1031" s="478" t="s">
        <v>7</v>
      </c>
      <c r="K1031" s="737" t="s">
        <v>324</v>
      </c>
      <c r="L1031" s="738"/>
      <c r="M1031" s="252">
        <v>34618</v>
      </c>
      <c r="N1031" s="270">
        <v>100</v>
      </c>
      <c r="O1031" s="276">
        <v>30</v>
      </c>
      <c r="P1031" s="251" t="s">
        <v>2363</v>
      </c>
      <c r="Q1031" s="449"/>
      <c r="R1031" s="449"/>
      <c r="AC1031" s="769"/>
      <c r="AD1031" s="769"/>
    </row>
    <row r="1032" spans="1:30" ht="27" x14ac:dyDescent="0.15">
      <c r="A1032" s="212" t="s">
        <v>4919</v>
      </c>
      <c r="C1032" s="493" t="s">
        <v>3501</v>
      </c>
      <c r="D1032" s="490" t="s">
        <v>5252</v>
      </c>
      <c r="E1032" s="490" t="s">
        <v>1948</v>
      </c>
      <c r="F1032" s="233" t="s">
        <v>1542</v>
      </c>
      <c r="G1032" s="494" t="s">
        <v>1543</v>
      </c>
      <c r="H1032" s="274" t="s">
        <v>4679</v>
      </c>
      <c r="I1032" s="496" t="s">
        <v>2364</v>
      </c>
      <c r="J1032" s="478" t="s">
        <v>7</v>
      </c>
      <c r="K1032" s="737" t="s">
        <v>326</v>
      </c>
      <c r="L1032" s="738"/>
      <c r="M1032" s="252">
        <v>35004</v>
      </c>
      <c r="N1032" s="270">
        <v>100</v>
      </c>
      <c r="O1032" s="276">
        <v>100</v>
      </c>
      <c r="P1032" s="251"/>
      <c r="Q1032" s="449"/>
      <c r="R1032" s="449"/>
      <c r="AC1032" s="769"/>
      <c r="AD1032" s="769"/>
    </row>
    <row r="1033" spans="1:30" ht="28.5" x14ac:dyDescent="0.15">
      <c r="A1033" s="212" t="s">
        <v>4919</v>
      </c>
      <c r="C1033" s="493" t="s">
        <v>3501</v>
      </c>
      <c r="D1033" s="490" t="s">
        <v>5252</v>
      </c>
      <c r="E1033" s="490" t="s">
        <v>4255</v>
      </c>
      <c r="F1033" s="233" t="s">
        <v>4466</v>
      </c>
      <c r="G1033" s="494" t="s">
        <v>1544</v>
      </c>
      <c r="H1033" s="274" t="s">
        <v>4680</v>
      </c>
      <c r="I1033" s="496" t="s">
        <v>2365</v>
      </c>
      <c r="J1033" s="478" t="s">
        <v>84</v>
      </c>
      <c r="K1033" s="737" t="s">
        <v>7963</v>
      </c>
      <c r="L1033" s="738"/>
      <c r="M1033" s="252">
        <v>34422</v>
      </c>
      <c r="N1033" s="270">
        <v>100</v>
      </c>
      <c r="O1033" s="276">
        <v>60</v>
      </c>
      <c r="P1033" s="251"/>
      <c r="Q1033" s="449"/>
      <c r="R1033" s="449"/>
      <c r="AC1033" s="769"/>
      <c r="AD1033" s="769"/>
    </row>
    <row r="1034" spans="1:30" ht="27" x14ac:dyDescent="0.15">
      <c r="A1034" s="212" t="s">
        <v>4919</v>
      </c>
      <c r="C1034" s="493" t="s">
        <v>3501</v>
      </c>
      <c r="D1034" s="490" t="s">
        <v>5252</v>
      </c>
      <c r="E1034" s="490" t="s">
        <v>1950</v>
      </c>
      <c r="F1034" s="233" t="s">
        <v>2366</v>
      </c>
      <c r="G1034" s="494" t="s">
        <v>1545</v>
      </c>
      <c r="H1034" s="274" t="s">
        <v>4681</v>
      </c>
      <c r="I1034" s="496" t="s">
        <v>2367</v>
      </c>
      <c r="J1034" s="478" t="s">
        <v>1248</v>
      </c>
      <c r="K1034" s="737" t="s">
        <v>355</v>
      </c>
      <c r="L1034" s="738"/>
      <c r="M1034" s="252">
        <v>34085</v>
      </c>
      <c r="N1034" s="270">
        <v>100</v>
      </c>
      <c r="O1034" s="276">
        <v>40</v>
      </c>
      <c r="P1034" s="251"/>
      <c r="Q1034" s="449"/>
      <c r="R1034" s="449"/>
      <c r="AC1034" s="769"/>
      <c r="AD1034" s="769"/>
    </row>
    <row r="1035" spans="1:30" ht="27" x14ac:dyDescent="0.15">
      <c r="A1035" s="212" t="s">
        <v>4919</v>
      </c>
      <c r="C1035" s="493" t="s">
        <v>3501</v>
      </c>
      <c r="D1035" s="490" t="s">
        <v>5252</v>
      </c>
      <c r="E1035" s="490" t="s">
        <v>1948</v>
      </c>
      <c r="F1035" s="233" t="s">
        <v>2369</v>
      </c>
      <c r="G1035" s="494" t="s">
        <v>1546</v>
      </c>
      <c r="H1035" s="274" t="s">
        <v>4682</v>
      </c>
      <c r="I1035" s="496" t="s">
        <v>2370</v>
      </c>
      <c r="J1035" s="478" t="s">
        <v>2368</v>
      </c>
      <c r="K1035" s="737" t="s">
        <v>8129</v>
      </c>
      <c r="L1035" s="738"/>
      <c r="M1035" s="252">
        <v>34060</v>
      </c>
      <c r="N1035" s="270">
        <v>100</v>
      </c>
      <c r="O1035" s="276">
        <v>100</v>
      </c>
      <c r="P1035" s="251"/>
      <c r="Q1035" s="449"/>
      <c r="R1035" s="449"/>
      <c r="AC1035" s="769"/>
      <c r="AD1035" s="769"/>
    </row>
    <row r="1036" spans="1:30" ht="28.5" x14ac:dyDescent="0.15">
      <c r="A1036" s="212" t="s">
        <v>4919</v>
      </c>
      <c r="C1036" s="493" t="s">
        <v>3501</v>
      </c>
      <c r="D1036" s="490" t="s">
        <v>5252</v>
      </c>
      <c r="E1036" s="490" t="s">
        <v>5244</v>
      </c>
      <c r="F1036" s="233" t="s">
        <v>4467</v>
      </c>
      <c r="G1036" s="494" t="s">
        <v>1547</v>
      </c>
      <c r="H1036" s="274" t="s">
        <v>4683</v>
      </c>
      <c r="I1036" s="496" t="s">
        <v>2371</v>
      </c>
      <c r="J1036" s="478" t="s">
        <v>2368</v>
      </c>
      <c r="K1036" s="737" t="s">
        <v>8130</v>
      </c>
      <c r="L1036" s="738"/>
      <c r="M1036" s="252">
        <v>34044</v>
      </c>
      <c r="N1036" s="270">
        <v>100</v>
      </c>
      <c r="O1036" s="276">
        <v>40</v>
      </c>
      <c r="P1036" s="251"/>
      <c r="Q1036" s="449"/>
      <c r="R1036" s="449"/>
      <c r="AC1036" s="769"/>
      <c r="AD1036" s="769"/>
    </row>
    <row r="1037" spans="1:30" ht="27" x14ac:dyDescent="0.15">
      <c r="A1037" s="212" t="s">
        <v>4919</v>
      </c>
      <c r="C1037" s="493" t="s">
        <v>3501</v>
      </c>
      <c r="D1037" s="490" t="s">
        <v>5252</v>
      </c>
      <c r="E1037" s="490" t="s">
        <v>1950</v>
      </c>
      <c r="F1037" s="233" t="s">
        <v>2372</v>
      </c>
      <c r="G1037" s="494" t="s">
        <v>1548</v>
      </c>
      <c r="H1037" s="274" t="s">
        <v>4684</v>
      </c>
      <c r="I1037" s="496" t="s">
        <v>2373</v>
      </c>
      <c r="J1037" s="478" t="s">
        <v>2368</v>
      </c>
      <c r="K1037" s="737" t="s">
        <v>7965</v>
      </c>
      <c r="L1037" s="738"/>
      <c r="M1037" s="252">
        <v>36069</v>
      </c>
      <c r="N1037" s="270">
        <v>100</v>
      </c>
      <c r="O1037" s="276">
        <v>30</v>
      </c>
      <c r="P1037" s="251"/>
      <c r="Q1037" s="449"/>
      <c r="R1037" s="449"/>
      <c r="AC1037" s="769"/>
      <c r="AD1037" s="769"/>
    </row>
    <row r="1038" spans="1:30" ht="27" x14ac:dyDescent="0.15">
      <c r="A1038" s="212" t="s">
        <v>4919</v>
      </c>
      <c r="C1038" s="493" t="s">
        <v>3501</v>
      </c>
      <c r="D1038" s="490" t="s">
        <v>5252</v>
      </c>
      <c r="E1038" s="490" t="s">
        <v>1948</v>
      </c>
      <c r="F1038" s="233" t="s">
        <v>2374</v>
      </c>
      <c r="G1038" s="494" t="s">
        <v>1414</v>
      </c>
      <c r="H1038" s="274" t="s">
        <v>6165</v>
      </c>
      <c r="I1038" s="496" t="s">
        <v>2375</v>
      </c>
      <c r="J1038" s="478" t="s">
        <v>1248</v>
      </c>
      <c r="K1038" s="737" t="s">
        <v>329</v>
      </c>
      <c r="L1038" s="738"/>
      <c r="M1038" s="252">
        <v>36982</v>
      </c>
      <c r="N1038" s="270">
        <v>100</v>
      </c>
      <c r="O1038" s="276">
        <v>40</v>
      </c>
      <c r="P1038" s="251" t="s">
        <v>6077</v>
      </c>
      <c r="Q1038" s="449"/>
      <c r="R1038" s="449"/>
      <c r="AC1038" s="769"/>
      <c r="AD1038" s="769"/>
    </row>
    <row r="1039" spans="1:30" ht="27" x14ac:dyDescent="0.15">
      <c r="A1039" s="212" t="s">
        <v>4919</v>
      </c>
      <c r="C1039" s="493" t="s">
        <v>3501</v>
      </c>
      <c r="D1039" s="490" t="s">
        <v>5252</v>
      </c>
      <c r="E1039" s="490" t="s">
        <v>1950</v>
      </c>
      <c r="F1039" s="233" t="s">
        <v>1549</v>
      </c>
      <c r="G1039" s="494" t="s">
        <v>1550</v>
      </c>
      <c r="H1039" s="274" t="s">
        <v>4685</v>
      </c>
      <c r="I1039" s="496" t="s">
        <v>1100</v>
      </c>
      <c r="J1039" s="478" t="s">
        <v>4342</v>
      </c>
      <c r="K1039" s="737" t="s">
        <v>8131</v>
      </c>
      <c r="L1039" s="738"/>
      <c r="M1039" s="252">
        <v>37712</v>
      </c>
      <c r="N1039" s="270">
        <v>80</v>
      </c>
      <c r="O1039" s="276">
        <v>40</v>
      </c>
      <c r="P1039" s="251"/>
      <c r="Q1039" s="449"/>
      <c r="R1039" s="449"/>
      <c r="AC1039" s="769"/>
      <c r="AD1039" s="769"/>
    </row>
    <row r="1040" spans="1:30" ht="27" x14ac:dyDescent="0.15">
      <c r="A1040" s="212" t="s">
        <v>1949</v>
      </c>
      <c r="C1040" s="493" t="s">
        <v>3501</v>
      </c>
      <c r="D1040" s="490" t="s">
        <v>5271</v>
      </c>
      <c r="E1040" s="490" t="s">
        <v>1949</v>
      </c>
      <c r="F1040" s="233" t="s">
        <v>1909</v>
      </c>
      <c r="G1040" s="494" t="s">
        <v>1910</v>
      </c>
      <c r="H1040" s="274" t="s">
        <v>4686</v>
      </c>
      <c r="I1040" s="496" t="s">
        <v>403</v>
      </c>
      <c r="J1040" s="478" t="s">
        <v>5378</v>
      </c>
      <c r="K1040" s="737" t="s">
        <v>7729</v>
      </c>
      <c r="L1040" s="738"/>
      <c r="M1040" s="252">
        <v>36611</v>
      </c>
      <c r="N1040" s="270">
        <v>130</v>
      </c>
      <c r="O1040" s="276">
        <v>100</v>
      </c>
      <c r="P1040" s="251"/>
      <c r="Q1040" s="449"/>
      <c r="R1040" s="449"/>
      <c r="AC1040" s="769"/>
      <c r="AD1040" s="769"/>
    </row>
    <row r="1041" spans="1:30" ht="27" x14ac:dyDescent="0.15">
      <c r="A1041" s="212" t="s">
        <v>1949</v>
      </c>
      <c r="C1041" s="493" t="s">
        <v>3501</v>
      </c>
      <c r="D1041" s="490" t="s">
        <v>5271</v>
      </c>
      <c r="E1041" s="490" t="s">
        <v>1949</v>
      </c>
      <c r="F1041" s="233" t="s">
        <v>1551</v>
      </c>
      <c r="G1041" s="494" t="s">
        <v>1911</v>
      </c>
      <c r="H1041" s="274" t="s">
        <v>4687</v>
      </c>
      <c r="I1041" s="496" t="s">
        <v>411</v>
      </c>
      <c r="J1041" s="478" t="s">
        <v>7</v>
      </c>
      <c r="K1041" s="737" t="s">
        <v>441</v>
      </c>
      <c r="L1041" s="738"/>
      <c r="M1041" s="252">
        <v>32675</v>
      </c>
      <c r="N1041" s="270">
        <v>100</v>
      </c>
      <c r="O1041" s="276">
        <v>50</v>
      </c>
      <c r="P1041" s="251"/>
      <c r="Q1041" s="449"/>
      <c r="R1041" s="449"/>
      <c r="AC1041" s="769"/>
      <c r="AD1041" s="769"/>
    </row>
    <row r="1042" spans="1:30" ht="28.5" x14ac:dyDescent="0.15">
      <c r="A1042" s="212" t="s">
        <v>1949</v>
      </c>
      <c r="C1042" s="493" t="s">
        <v>3501</v>
      </c>
      <c r="D1042" s="490" t="s">
        <v>5271</v>
      </c>
      <c r="E1042" s="490" t="s">
        <v>1949</v>
      </c>
      <c r="F1042" s="233" t="s">
        <v>4468</v>
      </c>
      <c r="G1042" s="494" t="s">
        <v>1433</v>
      </c>
      <c r="H1042" s="274" t="s">
        <v>4688</v>
      </c>
      <c r="I1042" s="496" t="s">
        <v>1912</v>
      </c>
      <c r="J1042" s="478" t="s">
        <v>1211</v>
      </c>
      <c r="K1042" s="737" t="s">
        <v>8132</v>
      </c>
      <c r="L1042" s="738"/>
      <c r="M1042" s="252">
        <v>32802</v>
      </c>
      <c r="N1042" s="270">
        <v>100</v>
      </c>
      <c r="O1042" s="276">
        <v>80</v>
      </c>
      <c r="P1042" s="251"/>
      <c r="Q1042" s="449"/>
      <c r="R1042" s="449"/>
      <c r="AC1042" s="769"/>
      <c r="AD1042" s="769"/>
    </row>
    <row r="1043" spans="1:30" ht="28.5" x14ac:dyDescent="0.15">
      <c r="A1043" s="212" t="s">
        <v>1949</v>
      </c>
      <c r="C1043" s="493" t="s">
        <v>3501</v>
      </c>
      <c r="D1043" s="490" t="s">
        <v>5271</v>
      </c>
      <c r="E1043" s="490" t="s">
        <v>1949</v>
      </c>
      <c r="F1043" s="233" t="s">
        <v>4469</v>
      </c>
      <c r="G1043" s="494" t="s">
        <v>1435</v>
      </c>
      <c r="H1043" s="274" t="s">
        <v>4689</v>
      </c>
      <c r="I1043" s="496" t="s">
        <v>445</v>
      </c>
      <c r="J1043" s="478" t="s">
        <v>1211</v>
      </c>
      <c r="K1043" s="737" t="s">
        <v>456</v>
      </c>
      <c r="L1043" s="738"/>
      <c r="M1043" s="252">
        <v>33735</v>
      </c>
      <c r="N1043" s="270">
        <v>100</v>
      </c>
      <c r="O1043" s="276">
        <v>50</v>
      </c>
      <c r="P1043" s="251"/>
      <c r="Q1043" s="449"/>
      <c r="R1043" s="449"/>
      <c r="AC1043" s="769"/>
      <c r="AD1043" s="769"/>
    </row>
    <row r="1044" spans="1:30" ht="27" x14ac:dyDescent="0.15">
      <c r="A1044" s="212" t="s">
        <v>1949</v>
      </c>
      <c r="C1044" s="493" t="s">
        <v>3501</v>
      </c>
      <c r="D1044" s="490" t="s">
        <v>5271</v>
      </c>
      <c r="E1044" s="490" t="s">
        <v>1949</v>
      </c>
      <c r="F1044" s="233" t="s">
        <v>4470</v>
      </c>
      <c r="G1044" s="494" t="s">
        <v>1436</v>
      </c>
      <c r="H1044" s="274" t="s">
        <v>4690</v>
      </c>
      <c r="I1044" s="496" t="s">
        <v>480</v>
      </c>
      <c r="J1044" s="478" t="s">
        <v>1211</v>
      </c>
      <c r="K1044" s="737" t="s">
        <v>8133</v>
      </c>
      <c r="L1044" s="738"/>
      <c r="M1044" s="252">
        <v>33735</v>
      </c>
      <c r="N1044" s="270">
        <v>100</v>
      </c>
      <c r="O1044" s="276">
        <v>28</v>
      </c>
      <c r="P1044" s="251"/>
      <c r="Q1044" s="449"/>
      <c r="R1044" s="449"/>
      <c r="AC1044" s="769"/>
      <c r="AD1044" s="769"/>
    </row>
    <row r="1045" spans="1:30" ht="28.5" x14ac:dyDescent="0.15">
      <c r="A1045" s="212" t="s">
        <v>1949</v>
      </c>
      <c r="C1045" s="493" t="s">
        <v>3501</v>
      </c>
      <c r="D1045" s="490" t="s">
        <v>5271</v>
      </c>
      <c r="E1045" s="490" t="s">
        <v>1949</v>
      </c>
      <c r="F1045" s="233" t="s">
        <v>4471</v>
      </c>
      <c r="G1045" s="494" t="s">
        <v>1434</v>
      </c>
      <c r="H1045" s="274" t="s">
        <v>4691</v>
      </c>
      <c r="I1045" s="496" t="s">
        <v>461</v>
      </c>
      <c r="J1045" s="478" t="s">
        <v>1211</v>
      </c>
      <c r="K1045" s="737" t="s">
        <v>460</v>
      </c>
      <c r="L1045" s="738"/>
      <c r="M1045" s="252">
        <v>34415</v>
      </c>
      <c r="N1045" s="270">
        <v>100</v>
      </c>
      <c r="O1045" s="276">
        <v>60</v>
      </c>
      <c r="P1045" s="251"/>
      <c r="Q1045" s="449"/>
      <c r="R1045" s="449"/>
      <c r="AC1045" s="769"/>
      <c r="AD1045" s="769"/>
    </row>
    <row r="1046" spans="1:30" ht="27" x14ac:dyDescent="0.15">
      <c r="A1046" s="212" t="s">
        <v>1949</v>
      </c>
      <c r="C1046" s="493" t="s">
        <v>3501</v>
      </c>
      <c r="D1046" s="490" t="s">
        <v>5271</v>
      </c>
      <c r="E1046" s="490" t="s">
        <v>1949</v>
      </c>
      <c r="F1046" s="233" t="s">
        <v>1913</v>
      </c>
      <c r="G1046" s="494" t="s">
        <v>2276</v>
      </c>
      <c r="H1046" s="274" t="s">
        <v>4692</v>
      </c>
      <c r="I1046" s="496" t="s">
        <v>1416</v>
      </c>
      <c r="J1046" s="478" t="s">
        <v>1211</v>
      </c>
      <c r="K1046" s="737" t="s">
        <v>8134</v>
      </c>
      <c r="L1046" s="738"/>
      <c r="M1046" s="252">
        <v>32932</v>
      </c>
      <c r="N1046" s="270">
        <v>100</v>
      </c>
      <c r="O1046" s="276">
        <v>40</v>
      </c>
      <c r="P1046" s="251"/>
      <c r="Q1046" s="449"/>
      <c r="R1046" s="449"/>
      <c r="AC1046" s="769"/>
      <c r="AD1046" s="769"/>
    </row>
    <row r="1047" spans="1:30" ht="27" x14ac:dyDescent="0.15">
      <c r="A1047" s="212" t="s">
        <v>4919</v>
      </c>
      <c r="C1047" s="493" t="s">
        <v>3501</v>
      </c>
      <c r="D1047" s="490" t="s">
        <v>5271</v>
      </c>
      <c r="E1047" s="490" t="s">
        <v>5257</v>
      </c>
      <c r="F1047" s="233" t="s">
        <v>1552</v>
      </c>
      <c r="G1047" s="494" t="s">
        <v>1553</v>
      </c>
      <c r="H1047" s="274" t="s">
        <v>4693</v>
      </c>
      <c r="I1047" s="496" t="s">
        <v>2376</v>
      </c>
      <c r="J1047" s="478" t="s">
        <v>7</v>
      </c>
      <c r="K1047" s="737" t="s">
        <v>887</v>
      </c>
      <c r="L1047" s="738"/>
      <c r="M1047" s="252">
        <v>33856</v>
      </c>
      <c r="N1047" s="270">
        <v>51</v>
      </c>
      <c r="O1047" s="276">
        <v>95</v>
      </c>
      <c r="P1047" s="251"/>
      <c r="Q1047" s="449"/>
      <c r="R1047" s="449"/>
      <c r="AC1047" s="769"/>
      <c r="AD1047" s="769"/>
    </row>
    <row r="1048" spans="1:30" x14ac:dyDescent="0.15">
      <c r="A1048" s="212" t="s">
        <v>4919</v>
      </c>
      <c r="C1048" s="493" t="s">
        <v>3501</v>
      </c>
      <c r="D1048" s="490" t="s">
        <v>5271</v>
      </c>
      <c r="E1048" s="490" t="s">
        <v>5267</v>
      </c>
      <c r="F1048" s="233" t="s">
        <v>7237</v>
      </c>
      <c r="G1048" s="494" t="s">
        <v>6511</v>
      </c>
      <c r="H1048" s="274" t="s">
        <v>7238</v>
      </c>
      <c r="I1048" s="496" t="s">
        <v>2377</v>
      </c>
      <c r="J1048" s="478" t="s">
        <v>7</v>
      </c>
      <c r="K1048" s="737" t="s">
        <v>902</v>
      </c>
      <c r="L1048" s="738"/>
      <c r="M1048" s="252">
        <v>43922</v>
      </c>
      <c r="N1048" s="270">
        <v>70</v>
      </c>
      <c r="O1048" s="276">
        <v>15</v>
      </c>
      <c r="P1048" s="251"/>
      <c r="Q1048" s="449"/>
      <c r="R1048" s="449"/>
      <c r="AC1048" s="769"/>
      <c r="AD1048" s="769"/>
    </row>
    <row r="1049" spans="1:30" ht="27" x14ac:dyDescent="0.15">
      <c r="A1049" s="212" t="s">
        <v>4919</v>
      </c>
      <c r="C1049" s="493" t="s">
        <v>3501</v>
      </c>
      <c r="D1049" s="490" t="s">
        <v>5271</v>
      </c>
      <c r="E1049" s="490" t="s">
        <v>5256</v>
      </c>
      <c r="F1049" s="233" t="s">
        <v>1554</v>
      </c>
      <c r="G1049" s="494" t="s">
        <v>5926</v>
      </c>
      <c r="H1049" s="274" t="s">
        <v>4694</v>
      </c>
      <c r="I1049" s="496" t="s">
        <v>2378</v>
      </c>
      <c r="J1049" s="478" t="s">
        <v>1211</v>
      </c>
      <c r="K1049" s="737" t="s">
        <v>7964</v>
      </c>
      <c r="L1049" s="738"/>
      <c r="M1049" s="252">
        <v>33777</v>
      </c>
      <c r="N1049" s="270">
        <v>50</v>
      </c>
      <c r="O1049" s="276">
        <v>100</v>
      </c>
      <c r="P1049" s="251"/>
      <c r="Q1049" s="449"/>
      <c r="R1049" s="449"/>
      <c r="AC1049" s="769"/>
      <c r="AD1049" s="769"/>
    </row>
    <row r="1050" spans="1:30" ht="27" x14ac:dyDescent="0.15">
      <c r="A1050" s="212" t="s">
        <v>4919</v>
      </c>
      <c r="C1050" s="493" t="s">
        <v>3501</v>
      </c>
      <c r="D1050" s="490" t="s">
        <v>5271</v>
      </c>
      <c r="E1050" s="490" t="s">
        <v>5267</v>
      </c>
      <c r="F1050" s="233" t="s">
        <v>1555</v>
      </c>
      <c r="G1050" s="494" t="s">
        <v>1556</v>
      </c>
      <c r="H1050" s="274" t="s">
        <v>4695</v>
      </c>
      <c r="I1050" s="496" t="s">
        <v>2379</v>
      </c>
      <c r="J1050" s="478" t="s">
        <v>7</v>
      </c>
      <c r="K1050" s="737" t="s">
        <v>904</v>
      </c>
      <c r="L1050" s="738"/>
      <c r="M1050" s="252">
        <v>33081</v>
      </c>
      <c r="N1050" s="270">
        <v>100</v>
      </c>
      <c r="O1050" s="276">
        <v>100</v>
      </c>
      <c r="P1050" s="251"/>
      <c r="Q1050" s="449"/>
      <c r="R1050" s="449"/>
      <c r="AC1050" s="769"/>
      <c r="AD1050" s="769"/>
    </row>
    <row r="1051" spans="1:30" ht="28.5" x14ac:dyDescent="0.15">
      <c r="A1051" s="212" t="s">
        <v>4919</v>
      </c>
      <c r="C1051" s="493" t="s">
        <v>3501</v>
      </c>
      <c r="D1051" s="490" t="s">
        <v>5271</v>
      </c>
      <c r="E1051" s="490" t="s">
        <v>5263</v>
      </c>
      <c r="F1051" s="233" t="s">
        <v>4472</v>
      </c>
      <c r="G1051" s="494" t="s">
        <v>1557</v>
      </c>
      <c r="H1051" s="274" t="s">
        <v>6166</v>
      </c>
      <c r="I1051" s="496" t="s">
        <v>2344</v>
      </c>
      <c r="J1051" s="478" t="s">
        <v>54</v>
      </c>
      <c r="K1051" s="737" t="s">
        <v>1441</v>
      </c>
      <c r="L1051" s="738"/>
      <c r="M1051" s="252">
        <v>39173</v>
      </c>
      <c r="N1051" s="270">
        <v>29</v>
      </c>
      <c r="O1051" s="276"/>
      <c r="P1051" s="251"/>
      <c r="Q1051" s="449"/>
      <c r="R1051" s="449"/>
      <c r="AC1051" s="769"/>
      <c r="AD1051" s="769"/>
    </row>
    <row r="1052" spans="1:30" ht="27" x14ac:dyDescent="0.15">
      <c r="A1052" s="212" t="s">
        <v>4919</v>
      </c>
      <c r="C1052" s="493" t="s">
        <v>3501</v>
      </c>
      <c r="D1052" s="490" t="s">
        <v>5271</v>
      </c>
      <c r="E1052" s="255" t="s">
        <v>5270</v>
      </c>
      <c r="F1052" s="233" t="s">
        <v>1558</v>
      </c>
      <c r="G1052" s="494" t="s">
        <v>1559</v>
      </c>
      <c r="H1052" s="274" t="s">
        <v>4696</v>
      </c>
      <c r="I1052" s="496" t="s">
        <v>2380</v>
      </c>
      <c r="J1052" s="478" t="s">
        <v>1211</v>
      </c>
      <c r="K1052" s="737" t="s">
        <v>7964</v>
      </c>
      <c r="L1052" s="738"/>
      <c r="M1052" s="252">
        <v>33219</v>
      </c>
      <c r="N1052" s="270">
        <v>50</v>
      </c>
      <c r="O1052" s="277"/>
      <c r="P1052" s="251"/>
      <c r="Q1052" s="449"/>
      <c r="R1052" s="449"/>
      <c r="AC1052" s="769"/>
      <c r="AD1052" s="769"/>
    </row>
    <row r="1053" spans="1:30" ht="28.5" x14ac:dyDescent="0.15">
      <c r="A1053" s="212" t="s">
        <v>4919</v>
      </c>
      <c r="C1053" s="493" t="s">
        <v>3501</v>
      </c>
      <c r="D1053" s="490" t="s">
        <v>5285</v>
      </c>
      <c r="E1053" s="490" t="s">
        <v>5272</v>
      </c>
      <c r="F1053" s="233" t="s">
        <v>4473</v>
      </c>
      <c r="G1053" s="494" t="s">
        <v>1560</v>
      </c>
      <c r="H1053" s="274" t="s">
        <v>4697</v>
      </c>
      <c r="I1053" s="496" t="s">
        <v>2381</v>
      </c>
      <c r="J1053" s="478" t="s">
        <v>1211</v>
      </c>
      <c r="K1053" s="737" t="s">
        <v>561</v>
      </c>
      <c r="L1053" s="738"/>
      <c r="M1053" s="252">
        <v>34864</v>
      </c>
      <c r="N1053" s="270">
        <v>100</v>
      </c>
      <c r="O1053" s="276">
        <v>100</v>
      </c>
      <c r="P1053" s="251"/>
      <c r="Q1053" s="449"/>
      <c r="R1053" s="449"/>
      <c r="AC1053" s="769"/>
      <c r="AD1053" s="769"/>
    </row>
    <row r="1054" spans="1:30" ht="27" x14ac:dyDescent="0.15">
      <c r="A1054" s="212" t="s">
        <v>4919</v>
      </c>
      <c r="C1054" s="493" t="s">
        <v>3501</v>
      </c>
      <c r="D1054" s="490" t="s">
        <v>5285</v>
      </c>
      <c r="E1054" s="490" t="s">
        <v>5272</v>
      </c>
      <c r="F1054" s="233" t="s">
        <v>2382</v>
      </c>
      <c r="G1054" s="494" t="s">
        <v>2384</v>
      </c>
      <c r="H1054" s="274" t="s">
        <v>4698</v>
      </c>
      <c r="I1054" s="496" t="s">
        <v>2383</v>
      </c>
      <c r="J1054" s="478" t="s">
        <v>7</v>
      </c>
      <c r="K1054" s="737" t="s">
        <v>567</v>
      </c>
      <c r="L1054" s="738"/>
      <c r="M1054" s="252">
        <v>34642</v>
      </c>
      <c r="N1054" s="270">
        <v>100</v>
      </c>
      <c r="O1054" s="276">
        <v>34</v>
      </c>
      <c r="P1054" s="251"/>
      <c r="Q1054" s="449"/>
      <c r="R1054" s="449"/>
      <c r="AC1054" s="769"/>
      <c r="AD1054" s="769"/>
    </row>
    <row r="1055" spans="1:30" ht="28.5" x14ac:dyDescent="0.15">
      <c r="A1055" s="212" t="s">
        <v>4919</v>
      </c>
      <c r="C1055" s="493" t="s">
        <v>3501</v>
      </c>
      <c r="D1055" s="490" t="s">
        <v>5285</v>
      </c>
      <c r="E1055" s="490" t="s">
        <v>4315</v>
      </c>
      <c r="F1055" s="233" t="s">
        <v>4474</v>
      </c>
      <c r="G1055" s="494" t="s">
        <v>1561</v>
      </c>
      <c r="H1055" s="274" t="s">
        <v>4699</v>
      </c>
      <c r="I1055" s="496" t="s">
        <v>2385</v>
      </c>
      <c r="J1055" s="478" t="s">
        <v>1211</v>
      </c>
      <c r="K1055" s="737" t="s">
        <v>8135</v>
      </c>
      <c r="L1055" s="738"/>
      <c r="M1055" s="252">
        <v>34080</v>
      </c>
      <c r="N1055" s="270">
        <v>100</v>
      </c>
      <c r="O1055" s="277"/>
      <c r="P1055" s="251"/>
      <c r="Q1055" s="449"/>
      <c r="R1055" s="449"/>
      <c r="AC1055" s="769"/>
      <c r="AD1055" s="769"/>
    </row>
    <row r="1056" spans="1:30" ht="27" x14ac:dyDescent="0.15">
      <c r="A1056" s="212" t="s">
        <v>4919</v>
      </c>
      <c r="C1056" s="493" t="s">
        <v>3501</v>
      </c>
      <c r="D1056" s="490" t="s">
        <v>5285</v>
      </c>
      <c r="E1056" s="490" t="s">
        <v>5273</v>
      </c>
      <c r="F1056" s="233" t="s">
        <v>1562</v>
      </c>
      <c r="G1056" s="494" t="s">
        <v>6512</v>
      </c>
      <c r="H1056" s="274" t="s">
        <v>4700</v>
      </c>
      <c r="I1056" s="496" t="s">
        <v>2386</v>
      </c>
      <c r="J1056" s="478" t="s">
        <v>7</v>
      </c>
      <c r="K1056" s="737" t="s">
        <v>721</v>
      </c>
      <c r="L1056" s="738"/>
      <c r="M1056" s="252">
        <v>35613</v>
      </c>
      <c r="N1056" s="270">
        <v>100</v>
      </c>
      <c r="O1056" s="276">
        <v>60</v>
      </c>
      <c r="P1056" s="251"/>
      <c r="Q1056" s="449"/>
      <c r="R1056" s="449"/>
      <c r="AC1056" s="769"/>
      <c r="AD1056" s="769"/>
    </row>
    <row r="1057" spans="1:30" ht="27" x14ac:dyDescent="0.15">
      <c r="A1057" s="212" t="s">
        <v>4919</v>
      </c>
      <c r="C1057" s="493" t="s">
        <v>3501</v>
      </c>
      <c r="D1057" s="490" t="s">
        <v>5285</v>
      </c>
      <c r="E1057" s="490" t="s">
        <v>5282</v>
      </c>
      <c r="F1057" s="233" t="s">
        <v>1563</v>
      </c>
      <c r="G1057" s="494" t="s">
        <v>1564</v>
      </c>
      <c r="H1057" s="274" t="s">
        <v>4701</v>
      </c>
      <c r="I1057" s="496" t="s">
        <v>2387</v>
      </c>
      <c r="J1057" s="478" t="s">
        <v>7</v>
      </c>
      <c r="K1057" s="737" t="s">
        <v>782</v>
      </c>
      <c r="L1057" s="738"/>
      <c r="M1057" s="252">
        <v>36007</v>
      </c>
      <c r="N1057" s="270">
        <v>100</v>
      </c>
      <c r="O1057" s="276">
        <v>18</v>
      </c>
      <c r="P1057" s="251"/>
      <c r="Q1057" s="449"/>
      <c r="R1057" s="449"/>
      <c r="AC1057" s="769"/>
      <c r="AD1057" s="769"/>
    </row>
    <row r="1058" spans="1:30" ht="27" x14ac:dyDescent="0.15">
      <c r="A1058" s="212" t="s">
        <v>4919</v>
      </c>
      <c r="C1058" s="493" t="s">
        <v>3501</v>
      </c>
      <c r="D1058" s="490" t="s">
        <v>5285</v>
      </c>
      <c r="E1058" s="490" t="s">
        <v>5275</v>
      </c>
      <c r="F1058" s="233" t="s">
        <v>2388</v>
      </c>
      <c r="G1058" s="494" t="s">
        <v>1565</v>
      </c>
      <c r="H1058" s="274" t="s">
        <v>4702</v>
      </c>
      <c r="I1058" s="496" t="s">
        <v>2389</v>
      </c>
      <c r="J1058" s="478" t="s">
        <v>1211</v>
      </c>
      <c r="K1058" s="737" t="s">
        <v>8136</v>
      </c>
      <c r="L1058" s="738"/>
      <c r="M1058" s="252">
        <v>36982</v>
      </c>
      <c r="N1058" s="270">
        <v>100</v>
      </c>
      <c r="O1058" s="276">
        <v>60</v>
      </c>
      <c r="P1058" s="251"/>
      <c r="Q1058" s="449"/>
      <c r="R1058" s="449"/>
      <c r="AC1058" s="769"/>
      <c r="AD1058" s="769"/>
    </row>
    <row r="1059" spans="1:30" ht="27" x14ac:dyDescent="0.15">
      <c r="A1059" s="212" t="s">
        <v>4919</v>
      </c>
      <c r="C1059" s="493" t="s">
        <v>3501</v>
      </c>
      <c r="D1059" s="490" t="s">
        <v>5368</v>
      </c>
      <c r="E1059" s="490" t="s">
        <v>4314</v>
      </c>
      <c r="F1059" s="233" t="s">
        <v>1914</v>
      </c>
      <c r="G1059" s="494" t="s">
        <v>2390</v>
      </c>
      <c r="H1059" s="274" t="s">
        <v>4703</v>
      </c>
      <c r="I1059" s="496" t="s">
        <v>2311</v>
      </c>
      <c r="J1059" s="478" t="s">
        <v>1211</v>
      </c>
      <c r="K1059" s="737" t="s">
        <v>8137</v>
      </c>
      <c r="L1059" s="738"/>
      <c r="M1059" s="252">
        <v>33722</v>
      </c>
      <c r="N1059" s="270">
        <v>80</v>
      </c>
      <c r="O1059" s="276">
        <v>15</v>
      </c>
      <c r="P1059" s="251"/>
      <c r="Q1059" s="449"/>
      <c r="R1059" s="449"/>
      <c r="AC1059" s="769"/>
      <c r="AD1059" s="769"/>
    </row>
    <row r="1060" spans="1:30" ht="28.5" x14ac:dyDescent="0.15">
      <c r="A1060" s="212" t="s">
        <v>4919</v>
      </c>
      <c r="C1060" s="493" t="s">
        <v>3501</v>
      </c>
      <c r="D1060" s="490" t="s">
        <v>5368</v>
      </c>
      <c r="E1060" s="490" t="s">
        <v>4314</v>
      </c>
      <c r="F1060" s="233" t="s">
        <v>6612</v>
      </c>
      <c r="G1060" s="494" t="s">
        <v>1566</v>
      </c>
      <c r="H1060" s="274" t="s">
        <v>4704</v>
      </c>
      <c r="I1060" s="496" t="s">
        <v>2391</v>
      </c>
      <c r="J1060" s="478" t="s">
        <v>1211</v>
      </c>
      <c r="K1060" s="737" t="s">
        <v>8138</v>
      </c>
      <c r="L1060" s="738"/>
      <c r="M1060" s="252">
        <v>34821</v>
      </c>
      <c r="N1060" s="270">
        <v>100</v>
      </c>
      <c r="O1060" s="276">
        <v>20</v>
      </c>
      <c r="P1060" s="251"/>
      <c r="Q1060" s="449"/>
      <c r="R1060" s="449"/>
      <c r="AC1060" s="769"/>
      <c r="AD1060" s="769"/>
    </row>
    <row r="1061" spans="1:30" ht="27" x14ac:dyDescent="0.15">
      <c r="A1061" s="212" t="s">
        <v>4919</v>
      </c>
      <c r="C1061" s="493" t="s">
        <v>3501</v>
      </c>
      <c r="D1061" s="490" t="s">
        <v>5368</v>
      </c>
      <c r="E1061" s="255" t="s">
        <v>5303</v>
      </c>
      <c r="F1061" s="233" t="s">
        <v>2392</v>
      </c>
      <c r="G1061" s="494" t="s">
        <v>2393</v>
      </c>
      <c r="H1061" s="274" t="s">
        <v>6167</v>
      </c>
      <c r="I1061" s="496" t="s">
        <v>6078</v>
      </c>
      <c r="J1061" s="478" t="s">
        <v>29</v>
      </c>
      <c r="K1061" s="737" t="s">
        <v>8139</v>
      </c>
      <c r="L1061" s="738"/>
      <c r="M1061" s="252">
        <v>37712</v>
      </c>
      <c r="N1061" s="270">
        <v>50</v>
      </c>
      <c r="O1061" s="276">
        <v>30</v>
      </c>
      <c r="P1061" s="251"/>
      <c r="Q1061" s="449"/>
      <c r="R1061" s="449"/>
      <c r="AC1061" s="769"/>
      <c r="AD1061" s="769"/>
    </row>
    <row r="1062" spans="1:30" ht="28.5" x14ac:dyDescent="0.15">
      <c r="A1062" s="212" t="s">
        <v>4919</v>
      </c>
      <c r="C1062" s="493" t="s">
        <v>3501</v>
      </c>
      <c r="D1062" s="490" t="s">
        <v>5368</v>
      </c>
      <c r="E1062" s="490" t="s">
        <v>4314</v>
      </c>
      <c r="F1062" s="233" t="s">
        <v>6613</v>
      </c>
      <c r="G1062" s="494" t="s">
        <v>1567</v>
      </c>
      <c r="H1062" s="274" t="s">
        <v>4705</v>
      </c>
      <c r="I1062" s="496" t="s">
        <v>2312</v>
      </c>
      <c r="J1062" s="478" t="s">
        <v>54</v>
      </c>
      <c r="K1062" s="737" t="s">
        <v>8140</v>
      </c>
      <c r="L1062" s="738"/>
      <c r="M1062" s="252">
        <v>39904</v>
      </c>
      <c r="N1062" s="270">
        <v>29</v>
      </c>
      <c r="O1062" s="277"/>
      <c r="P1062" s="251"/>
      <c r="Q1062" s="450"/>
      <c r="R1062" s="450"/>
      <c r="AC1062" s="769"/>
      <c r="AD1062" s="769"/>
    </row>
    <row r="1063" spans="1:30" ht="27" x14ac:dyDescent="0.15">
      <c r="A1063" s="212" t="s">
        <v>4919</v>
      </c>
      <c r="C1063" s="493" t="s">
        <v>3501</v>
      </c>
      <c r="D1063" s="490" t="s">
        <v>5300</v>
      </c>
      <c r="E1063" s="490" t="s">
        <v>5286</v>
      </c>
      <c r="F1063" s="233" t="s">
        <v>5903</v>
      </c>
      <c r="G1063" s="494" t="s">
        <v>1438</v>
      </c>
      <c r="H1063" s="274" t="s">
        <v>4706</v>
      </c>
      <c r="I1063" s="496" t="s">
        <v>2394</v>
      </c>
      <c r="J1063" s="478" t="s">
        <v>1211</v>
      </c>
      <c r="K1063" s="737" t="s">
        <v>8116</v>
      </c>
      <c r="L1063" s="738"/>
      <c r="M1063" s="252">
        <v>33234</v>
      </c>
      <c r="N1063" s="270">
        <v>100</v>
      </c>
      <c r="O1063" s="276">
        <v>80</v>
      </c>
      <c r="P1063" s="251"/>
      <c r="Q1063" s="449"/>
      <c r="R1063" s="449"/>
      <c r="AC1063" s="769"/>
      <c r="AD1063" s="769"/>
    </row>
    <row r="1064" spans="1:30" ht="27" x14ac:dyDescent="0.15">
      <c r="A1064" s="212" t="s">
        <v>4919</v>
      </c>
      <c r="C1064" s="493" t="s">
        <v>3501</v>
      </c>
      <c r="D1064" s="490" t="s">
        <v>5300</v>
      </c>
      <c r="E1064" s="490" t="s">
        <v>5286</v>
      </c>
      <c r="F1064" s="233" t="s">
        <v>1568</v>
      </c>
      <c r="G1064" s="494" t="s">
        <v>1569</v>
      </c>
      <c r="H1064" s="274" t="s">
        <v>4707</v>
      </c>
      <c r="I1064" s="496" t="s">
        <v>2395</v>
      </c>
      <c r="J1064" s="478" t="s">
        <v>7</v>
      </c>
      <c r="K1064" s="737" t="s">
        <v>589</v>
      </c>
      <c r="L1064" s="738"/>
      <c r="M1064" s="252">
        <v>34424</v>
      </c>
      <c r="N1064" s="270">
        <v>100</v>
      </c>
      <c r="O1064" s="276">
        <v>100</v>
      </c>
      <c r="P1064" s="251"/>
      <c r="Q1064" s="449"/>
      <c r="R1064" s="449"/>
      <c r="AC1064" s="769"/>
      <c r="AD1064" s="769"/>
    </row>
    <row r="1065" spans="1:30" ht="27" x14ac:dyDescent="0.15">
      <c r="A1065" s="212" t="s">
        <v>4919</v>
      </c>
      <c r="C1065" s="493" t="s">
        <v>3501</v>
      </c>
      <c r="D1065" s="490" t="s">
        <v>5300</v>
      </c>
      <c r="E1065" s="490" t="s">
        <v>5286</v>
      </c>
      <c r="F1065" s="233" t="s">
        <v>1570</v>
      </c>
      <c r="G1065" s="494" t="s">
        <v>1571</v>
      </c>
      <c r="H1065" s="274" t="s">
        <v>4708</v>
      </c>
      <c r="I1065" s="496" t="s">
        <v>2307</v>
      </c>
      <c r="J1065" s="478" t="s">
        <v>1211</v>
      </c>
      <c r="K1065" s="737" t="s">
        <v>7964</v>
      </c>
      <c r="L1065" s="738"/>
      <c r="M1065" s="252">
        <v>34529</v>
      </c>
      <c r="N1065" s="270">
        <v>100</v>
      </c>
      <c r="O1065" s="276">
        <v>100</v>
      </c>
      <c r="P1065" s="251"/>
      <c r="Q1065" s="449"/>
      <c r="R1065" s="449"/>
      <c r="AC1065" s="769"/>
      <c r="AD1065" s="769"/>
    </row>
    <row r="1066" spans="1:30" ht="27" x14ac:dyDescent="0.15">
      <c r="A1066" s="212" t="s">
        <v>4919</v>
      </c>
      <c r="C1066" s="493" t="s">
        <v>3501</v>
      </c>
      <c r="D1066" s="490" t="s">
        <v>5300</v>
      </c>
      <c r="E1066" s="490" t="s">
        <v>5286</v>
      </c>
      <c r="F1066" s="233" t="s">
        <v>1572</v>
      </c>
      <c r="G1066" s="494" t="s">
        <v>1573</v>
      </c>
      <c r="H1066" s="274" t="s">
        <v>4709</v>
      </c>
      <c r="I1066" s="496" t="s">
        <v>2396</v>
      </c>
      <c r="J1066" s="478" t="s">
        <v>7</v>
      </c>
      <c r="K1066" s="737" t="s">
        <v>464</v>
      </c>
      <c r="L1066" s="738"/>
      <c r="M1066" s="252">
        <v>34547</v>
      </c>
      <c r="N1066" s="270">
        <v>100</v>
      </c>
      <c r="O1066" s="276">
        <v>100</v>
      </c>
      <c r="P1066" s="251"/>
      <c r="Q1066" s="449"/>
      <c r="R1066" s="449"/>
      <c r="AC1066" s="769"/>
      <c r="AD1066" s="769"/>
    </row>
    <row r="1067" spans="1:30" ht="27" x14ac:dyDescent="0.15">
      <c r="A1067" s="212" t="s">
        <v>4919</v>
      </c>
      <c r="C1067" s="493" t="s">
        <v>3501</v>
      </c>
      <c r="D1067" s="490" t="s">
        <v>5300</v>
      </c>
      <c r="E1067" s="490" t="s">
        <v>5287</v>
      </c>
      <c r="F1067" s="233" t="s">
        <v>1574</v>
      </c>
      <c r="G1067" s="494" t="s">
        <v>1575</v>
      </c>
      <c r="H1067" s="274" t="s">
        <v>4710</v>
      </c>
      <c r="I1067" s="496" t="s">
        <v>2310</v>
      </c>
      <c r="J1067" s="478" t="s">
        <v>7</v>
      </c>
      <c r="K1067" s="737" t="s">
        <v>623</v>
      </c>
      <c r="L1067" s="738"/>
      <c r="M1067" s="252">
        <v>34438</v>
      </c>
      <c r="N1067" s="270">
        <v>100</v>
      </c>
      <c r="O1067" s="276">
        <v>50</v>
      </c>
      <c r="P1067" s="251"/>
      <c r="Q1067" s="449"/>
      <c r="R1067" s="449"/>
      <c r="AC1067" s="769"/>
      <c r="AD1067" s="769"/>
    </row>
    <row r="1068" spans="1:30" ht="27" x14ac:dyDescent="0.15">
      <c r="A1068" s="212" t="s">
        <v>4919</v>
      </c>
      <c r="C1068" s="493" t="s">
        <v>3501</v>
      </c>
      <c r="D1068" s="490" t="s">
        <v>5300</v>
      </c>
      <c r="E1068" s="490" t="s">
        <v>5291</v>
      </c>
      <c r="F1068" s="233" t="s">
        <v>2009</v>
      </c>
      <c r="G1068" s="494" t="s">
        <v>1576</v>
      </c>
      <c r="H1068" s="274" t="s">
        <v>4711</v>
      </c>
      <c r="I1068" s="496" t="s">
        <v>2397</v>
      </c>
      <c r="J1068" s="478" t="s">
        <v>1211</v>
      </c>
      <c r="K1068" s="737" t="s">
        <v>8141</v>
      </c>
      <c r="L1068" s="738"/>
      <c r="M1068" s="252">
        <v>32690</v>
      </c>
      <c r="N1068" s="270">
        <v>100</v>
      </c>
      <c r="O1068" s="276">
        <v>25</v>
      </c>
      <c r="P1068" s="251"/>
      <c r="Q1068" s="449"/>
      <c r="R1068" s="449"/>
      <c r="AC1068" s="769"/>
      <c r="AD1068" s="769"/>
    </row>
    <row r="1069" spans="1:30" ht="27" x14ac:dyDescent="0.15">
      <c r="A1069" s="212" t="s">
        <v>4919</v>
      </c>
      <c r="C1069" s="493" t="s">
        <v>3501</v>
      </c>
      <c r="D1069" s="490" t="s">
        <v>5300</v>
      </c>
      <c r="E1069" s="490" t="s">
        <v>5288</v>
      </c>
      <c r="F1069" s="233" t="s">
        <v>1577</v>
      </c>
      <c r="G1069" s="494" t="s">
        <v>1578</v>
      </c>
      <c r="H1069" s="274" t="s">
        <v>4712</v>
      </c>
      <c r="I1069" s="496" t="s">
        <v>2398</v>
      </c>
      <c r="J1069" s="478" t="s">
        <v>1211</v>
      </c>
      <c r="K1069" s="737" t="s">
        <v>8142</v>
      </c>
      <c r="L1069" s="738"/>
      <c r="M1069" s="252">
        <v>36982</v>
      </c>
      <c r="N1069" s="270">
        <v>80</v>
      </c>
      <c r="O1069" s="276">
        <v>40</v>
      </c>
      <c r="P1069" s="251"/>
      <c r="Q1069" s="449"/>
      <c r="R1069" s="449"/>
      <c r="AC1069" s="769"/>
      <c r="AD1069" s="769"/>
    </row>
    <row r="1070" spans="1:30" ht="27" x14ac:dyDescent="0.15">
      <c r="A1070" s="212" t="s">
        <v>4919</v>
      </c>
      <c r="C1070" s="493" t="s">
        <v>3501</v>
      </c>
      <c r="D1070" s="490" t="s">
        <v>5300</v>
      </c>
      <c r="E1070" s="490" t="s">
        <v>5288</v>
      </c>
      <c r="F1070" s="233" t="s">
        <v>1579</v>
      </c>
      <c r="G1070" s="494" t="s">
        <v>1580</v>
      </c>
      <c r="H1070" s="274" t="s">
        <v>4713</v>
      </c>
      <c r="I1070" s="496" t="s">
        <v>2399</v>
      </c>
      <c r="J1070" s="478" t="s">
        <v>7</v>
      </c>
      <c r="K1070" s="737" t="s">
        <v>589</v>
      </c>
      <c r="L1070" s="738"/>
      <c r="M1070" s="252">
        <v>36982</v>
      </c>
      <c r="N1070" s="270">
        <v>60</v>
      </c>
      <c r="O1070" s="276">
        <v>60</v>
      </c>
      <c r="P1070" s="251"/>
      <c r="Q1070" s="449"/>
      <c r="R1070" s="449"/>
      <c r="AC1070" s="769"/>
      <c r="AD1070" s="769"/>
    </row>
    <row r="1071" spans="1:30" ht="28.5" x14ac:dyDescent="0.15">
      <c r="A1071" s="212" t="s">
        <v>4919</v>
      </c>
      <c r="C1071" s="493" t="s">
        <v>3501</v>
      </c>
      <c r="D1071" s="490" t="s">
        <v>5300</v>
      </c>
      <c r="E1071" s="490" t="s">
        <v>5299</v>
      </c>
      <c r="F1071" s="233" t="s">
        <v>2128</v>
      </c>
      <c r="G1071" s="494" t="s">
        <v>2129</v>
      </c>
      <c r="H1071" s="274" t="s">
        <v>4714</v>
      </c>
      <c r="I1071" s="496" t="s">
        <v>2400</v>
      </c>
      <c r="J1071" s="478" t="s">
        <v>54</v>
      </c>
      <c r="K1071" s="737" t="s">
        <v>8143</v>
      </c>
      <c r="L1071" s="738"/>
      <c r="M1071" s="252">
        <v>41852</v>
      </c>
      <c r="N1071" s="270">
        <v>29</v>
      </c>
      <c r="O1071" s="276">
        <v>25</v>
      </c>
      <c r="P1071" s="251"/>
      <c r="Q1071" s="449"/>
      <c r="R1071" s="449"/>
      <c r="AC1071" s="769"/>
      <c r="AD1071" s="769"/>
    </row>
    <row r="1072" spans="1:30" x14ac:dyDescent="0.15">
      <c r="A1072" s="212" t="s">
        <v>4919</v>
      </c>
      <c r="C1072" s="493" t="s">
        <v>6521</v>
      </c>
      <c r="D1072" s="230" t="s">
        <v>5239</v>
      </c>
      <c r="E1072" s="230" t="s">
        <v>5228</v>
      </c>
      <c r="F1072" s="233" t="s">
        <v>6631</v>
      </c>
      <c r="G1072" s="494" t="s">
        <v>6632</v>
      </c>
      <c r="H1072" s="274" t="s">
        <v>6633</v>
      </c>
      <c r="I1072" s="496" t="s">
        <v>929</v>
      </c>
      <c r="J1072" s="478" t="s">
        <v>6419</v>
      </c>
      <c r="K1072" s="737" t="s">
        <v>6634</v>
      </c>
      <c r="L1072" s="738"/>
      <c r="M1072" s="252">
        <v>43466</v>
      </c>
      <c r="N1072" s="270">
        <v>18</v>
      </c>
      <c r="O1072" s="276">
        <v>10</v>
      </c>
      <c r="P1072" s="251"/>
      <c r="Q1072" s="449"/>
      <c r="R1072" s="449"/>
      <c r="AC1072" s="769"/>
      <c r="AD1072" s="769"/>
    </row>
    <row r="1073" spans="1:30" x14ac:dyDescent="0.15">
      <c r="A1073" s="212" t="s">
        <v>4919</v>
      </c>
      <c r="C1073" s="380" t="s">
        <v>6521</v>
      </c>
      <c r="D1073" s="372" t="s">
        <v>5239</v>
      </c>
      <c r="E1073" s="372" t="s">
        <v>4294</v>
      </c>
      <c r="F1073" s="373" t="s">
        <v>7060</v>
      </c>
      <c r="G1073" s="373" t="s">
        <v>7061</v>
      </c>
      <c r="H1073" s="374" t="s">
        <v>7062</v>
      </c>
      <c r="I1073" s="375" t="s">
        <v>5955</v>
      </c>
      <c r="J1073" s="376" t="s">
        <v>6419</v>
      </c>
      <c r="K1073" s="737" t="s">
        <v>8144</v>
      </c>
      <c r="L1073" s="738"/>
      <c r="M1073" s="375" t="s">
        <v>7063</v>
      </c>
      <c r="N1073" s="377">
        <v>15</v>
      </c>
      <c r="O1073" s="378"/>
      <c r="P1073" s="583"/>
      <c r="AC1073" s="769"/>
      <c r="AD1073" s="769"/>
    </row>
    <row r="1074" spans="1:30" ht="28.5" x14ac:dyDescent="0.15">
      <c r="A1074" s="212" t="s">
        <v>4919</v>
      </c>
      <c r="C1074" s="224" t="s">
        <v>6521</v>
      </c>
      <c r="D1074" s="230" t="s">
        <v>5239</v>
      </c>
      <c r="E1074" s="230" t="s">
        <v>4294</v>
      </c>
      <c r="F1074" s="458" t="s">
        <v>1532</v>
      </c>
      <c r="G1074" s="458" t="s">
        <v>1533</v>
      </c>
      <c r="H1074" s="272" t="s">
        <v>7532</v>
      </c>
      <c r="I1074" s="454" t="s">
        <v>123</v>
      </c>
      <c r="J1074" s="491" t="s">
        <v>7</v>
      </c>
      <c r="K1074" s="737" t="s">
        <v>121</v>
      </c>
      <c r="L1074" s="738"/>
      <c r="M1074" s="321">
        <v>44652</v>
      </c>
      <c r="N1074" s="260">
        <v>64</v>
      </c>
      <c r="O1074" s="276">
        <v>36</v>
      </c>
      <c r="P1074" s="469"/>
      <c r="AC1074" s="769"/>
      <c r="AD1074" s="769"/>
    </row>
    <row r="1075" spans="1:30" ht="27" x14ac:dyDescent="0.15">
      <c r="A1075" s="212" t="s">
        <v>4919</v>
      </c>
      <c r="C1075" s="493" t="s">
        <v>6521</v>
      </c>
      <c r="D1075" s="230" t="s">
        <v>5252</v>
      </c>
      <c r="E1075" s="230" t="s">
        <v>1948</v>
      </c>
      <c r="F1075" s="233" t="s">
        <v>6513</v>
      </c>
      <c r="G1075" s="494" t="s">
        <v>6514</v>
      </c>
      <c r="H1075" s="274" t="s">
        <v>6515</v>
      </c>
      <c r="I1075" s="496" t="s">
        <v>995</v>
      </c>
      <c r="J1075" s="478" t="s">
        <v>1211</v>
      </c>
      <c r="K1075" s="737" t="s">
        <v>6516</v>
      </c>
      <c r="L1075" s="738"/>
      <c r="M1075" s="252">
        <v>43556</v>
      </c>
      <c r="N1075" s="270">
        <v>60</v>
      </c>
      <c r="O1075" s="276">
        <v>20</v>
      </c>
      <c r="P1075" s="251"/>
      <c r="Q1075" s="449"/>
      <c r="R1075" s="449"/>
      <c r="AC1075" s="769"/>
      <c r="AD1075" s="769"/>
    </row>
    <row r="1076" spans="1:30" x14ac:dyDescent="0.15">
      <c r="A1076" s="212" t="s">
        <v>4919</v>
      </c>
      <c r="C1076" s="380" t="s">
        <v>6521</v>
      </c>
      <c r="D1076" s="230" t="s">
        <v>5252</v>
      </c>
      <c r="E1076" s="230" t="s">
        <v>1948</v>
      </c>
      <c r="F1076" s="458" t="s">
        <v>7055</v>
      </c>
      <c r="G1076" s="458" t="s">
        <v>7056</v>
      </c>
      <c r="H1076" s="476" t="s">
        <v>7057</v>
      </c>
      <c r="I1076" s="454" t="s">
        <v>7058</v>
      </c>
      <c r="J1076" s="491" t="s">
        <v>6419</v>
      </c>
      <c r="K1076" s="737" t="s">
        <v>8145</v>
      </c>
      <c r="L1076" s="738"/>
      <c r="M1076" s="454" t="s">
        <v>7059</v>
      </c>
      <c r="N1076" s="260">
        <v>6</v>
      </c>
      <c r="O1076" s="471"/>
      <c r="P1076" s="583"/>
      <c r="AC1076" s="769"/>
      <c r="AD1076" s="769"/>
    </row>
    <row r="1077" spans="1:30" x14ac:dyDescent="0.15">
      <c r="A1077" s="212" t="s">
        <v>4919</v>
      </c>
      <c r="C1077" s="224" t="s">
        <v>6521</v>
      </c>
      <c r="D1077" s="230" t="s">
        <v>5252</v>
      </c>
      <c r="E1077" s="230" t="s">
        <v>1950</v>
      </c>
      <c r="F1077" s="458" t="s">
        <v>7064</v>
      </c>
      <c r="G1077" s="217" t="s">
        <v>7065</v>
      </c>
      <c r="H1077" s="218" t="s">
        <v>4131</v>
      </c>
      <c r="I1077" s="219" t="s">
        <v>7066</v>
      </c>
      <c r="J1077" s="220" t="s">
        <v>6419</v>
      </c>
      <c r="K1077" s="737" t="s">
        <v>7965</v>
      </c>
      <c r="L1077" s="738"/>
      <c r="M1077" s="219" t="s">
        <v>7067</v>
      </c>
      <c r="N1077" s="379">
        <v>60</v>
      </c>
      <c r="O1077" s="223"/>
      <c r="P1077" s="469"/>
      <c r="AC1077" s="769"/>
      <c r="AD1077" s="769"/>
    </row>
    <row r="1078" spans="1:30" x14ac:dyDescent="0.15">
      <c r="A1078" s="212" t="s">
        <v>4919</v>
      </c>
      <c r="C1078" s="493" t="s">
        <v>6521</v>
      </c>
      <c r="D1078" s="490" t="s">
        <v>5271</v>
      </c>
      <c r="E1078" s="490" t="s">
        <v>1949</v>
      </c>
      <c r="F1078" s="233" t="s">
        <v>6635</v>
      </c>
      <c r="G1078" s="494" t="s">
        <v>6636</v>
      </c>
      <c r="H1078" s="274" t="s">
        <v>6637</v>
      </c>
      <c r="I1078" s="496" t="s">
        <v>418</v>
      </c>
      <c r="J1078" s="478" t="s">
        <v>6419</v>
      </c>
      <c r="K1078" s="737" t="s">
        <v>7955</v>
      </c>
      <c r="L1078" s="738"/>
      <c r="M1078" s="252">
        <v>43556</v>
      </c>
      <c r="N1078" s="270">
        <v>48</v>
      </c>
      <c r="O1078" s="276"/>
      <c r="P1078" s="251"/>
      <c r="Q1078" s="449"/>
      <c r="R1078" s="449"/>
      <c r="AC1078" s="769"/>
      <c r="AD1078" s="769"/>
    </row>
    <row r="1079" spans="1:30" s="412" customFormat="1" ht="28.5" x14ac:dyDescent="0.15">
      <c r="A1079" s="212"/>
      <c r="B1079" s="213"/>
      <c r="C1079" s="493" t="s">
        <v>6521</v>
      </c>
      <c r="D1079" s="490" t="s">
        <v>5271</v>
      </c>
      <c r="E1079" s="490" t="s">
        <v>1949</v>
      </c>
      <c r="F1079" s="233" t="s">
        <v>7842</v>
      </c>
      <c r="G1079" s="494" t="s">
        <v>7843</v>
      </c>
      <c r="H1079" s="274" t="s">
        <v>7844</v>
      </c>
      <c r="I1079" s="496" t="s">
        <v>7845</v>
      </c>
      <c r="J1079" s="478" t="s">
        <v>7846</v>
      </c>
      <c r="K1079" s="737" t="s">
        <v>456</v>
      </c>
      <c r="L1079" s="738"/>
      <c r="M1079" s="252">
        <v>44958</v>
      </c>
      <c r="N1079" s="270">
        <v>100</v>
      </c>
      <c r="O1079" s="276"/>
      <c r="P1079" s="251"/>
      <c r="Q1079" s="449"/>
      <c r="R1079" s="449"/>
      <c r="S1079" s="489"/>
      <c r="T1079" s="489"/>
      <c r="U1079" s="489"/>
      <c r="V1079" s="489"/>
      <c r="W1079" s="489"/>
      <c r="X1079" s="489"/>
      <c r="Y1079" s="489"/>
      <c r="Z1079" s="492"/>
      <c r="AC1079" s="769"/>
      <c r="AD1079" s="769"/>
    </row>
    <row r="1080" spans="1:30" x14ac:dyDescent="0.15">
      <c r="A1080" s="212" t="s">
        <v>4919</v>
      </c>
      <c r="C1080" s="493" t="s">
        <v>6521</v>
      </c>
      <c r="D1080" s="490" t="s">
        <v>5285</v>
      </c>
      <c r="E1080" s="490" t="s">
        <v>5272</v>
      </c>
      <c r="F1080" s="233" t="s">
        <v>6517</v>
      </c>
      <c r="G1080" s="494" t="s">
        <v>7560</v>
      </c>
      <c r="H1080" s="274" t="s">
        <v>6518</v>
      </c>
      <c r="I1080" s="496" t="s">
        <v>6519</v>
      </c>
      <c r="J1080" s="478" t="s">
        <v>1211</v>
      </c>
      <c r="K1080" s="737" t="s">
        <v>561</v>
      </c>
      <c r="L1080" s="738"/>
      <c r="M1080" s="252">
        <v>43344</v>
      </c>
      <c r="N1080" s="270">
        <v>12</v>
      </c>
      <c r="O1080" s="276"/>
      <c r="P1080" s="251"/>
      <c r="Q1080" s="449"/>
      <c r="R1080" s="449"/>
      <c r="AC1080" s="769"/>
      <c r="AD1080" s="769"/>
    </row>
    <row r="1081" spans="1:30" ht="28.5" x14ac:dyDescent="0.15">
      <c r="A1081" s="212" t="s">
        <v>4919</v>
      </c>
      <c r="C1081" s="493" t="s">
        <v>6521</v>
      </c>
      <c r="D1081" s="490" t="s">
        <v>5285</v>
      </c>
      <c r="E1081" s="490" t="s">
        <v>4315</v>
      </c>
      <c r="F1081" s="233" t="s">
        <v>7610</v>
      </c>
      <c r="G1081" s="494" t="s">
        <v>7611</v>
      </c>
      <c r="H1081" s="274" t="s">
        <v>5451</v>
      </c>
      <c r="I1081" s="496" t="s">
        <v>7612</v>
      </c>
      <c r="J1081" s="478" t="s">
        <v>4297</v>
      </c>
      <c r="K1081" s="737" t="s">
        <v>8135</v>
      </c>
      <c r="L1081" s="738"/>
      <c r="M1081" s="252">
        <v>44322</v>
      </c>
      <c r="N1081" s="270">
        <v>222</v>
      </c>
      <c r="O1081" s="276" t="s">
        <v>7613</v>
      </c>
      <c r="P1081" s="251"/>
      <c r="Q1081" s="449"/>
      <c r="R1081" s="449"/>
      <c r="AC1081" s="769"/>
      <c r="AD1081" s="769"/>
    </row>
    <row r="1082" spans="1:30" x14ac:dyDescent="0.15">
      <c r="A1082" s="212" t="s">
        <v>4919</v>
      </c>
      <c r="C1082" s="493" t="s">
        <v>6521</v>
      </c>
      <c r="D1082" s="490" t="s">
        <v>5285</v>
      </c>
      <c r="E1082" s="490" t="s">
        <v>5272</v>
      </c>
      <c r="F1082" s="233" t="s">
        <v>7614</v>
      </c>
      <c r="G1082" s="494" t="s">
        <v>7615</v>
      </c>
      <c r="H1082" s="274" t="s">
        <v>5444</v>
      </c>
      <c r="I1082" s="496" t="s">
        <v>7616</v>
      </c>
      <c r="J1082" s="478" t="s">
        <v>2368</v>
      </c>
      <c r="K1082" s="737" t="s">
        <v>8146</v>
      </c>
      <c r="L1082" s="738"/>
      <c r="M1082" s="252">
        <v>44348</v>
      </c>
      <c r="N1082" s="270">
        <v>73</v>
      </c>
      <c r="O1082" s="276"/>
      <c r="P1082" s="251"/>
      <c r="Q1082" s="449"/>
      <c r="R1082" s="449"/>
      <c r="AC1082" s="769"/>
      <c r="AD1082" s="769"/>
    </row>
    <row r="1083" spans="1:30" x14ac:dyDescent="0.15">
      <c r="C1083" s="493" t="s">
        <v>7567</v>
      </c>
      <c r="D1083" s="490" t="s">
        <v>5252</v>
      </c>
      <c r="E1083" s="490" t="s">
        <v>5247</v>
      </c>
      <c r="F1083" s="233" t="s">
        <v>7577</v>
      </c>
      <c r="G1083" s="494" t="s">
        <v>7578</v>
      </c>
      <c r="H1083" s="495"/>
      <c r="I1083" s="496" t="s">
        <v>2444</v>
      </c>
      <c r="J1083" s="478" t="s">
        <v>922</v>
      </c>
      <c r="K1083" s="737" t="s">
        <v>1208</v>
      </c>
      <c r="L1083" s="738"/>
      <c r="M1083" s="252"/>
      <c r="N1083" s="270"/>
      <c r="O1083" s="276"/>
      <c r="P1083" s="251"/>
      <c r="Q1083" s="449"/>
      <c r="R1083" s="449"/>
      <c r="AC1083" s="769"/>
      <c r="AD1083" s="769"/>
    </row>
    <row r="1084" spans="1:30" x14ac:dyDescent="0.15">
      <c r="C1084" s="493" t="s">
        <v>7567</v>
      </c>
      <c r="D1084" s="490" t="s">
        <v>5252</v>
      </c>
      <c r="E1084" s="490" t="s">
        <v>5247</v>
      </c>
      <c r="F1084" s="233" t="s">
        <v>7579</v>
      </c>
      <c r="G1084" s="494" t="s">
        <v>7580</v>
      </c>
      <c r="H1084" s="495"/>
      <c r="I1084" s="496" t="s">
        <v>7581</v>
      </c>
      <c r="J1084" s="478" t="s">
        <v>922</v>
      </c>
      <c r="K1084" s="737" t="s">
        <v>1208</v>
      </c>
      <c r="L1084" s="738"/>
      <c r="M1084" s="252"/>
      <c r="N1084" s="270"/>
      <c r="O1084" s="276"/>
      <c r="P1084" s="251"/>
      <c r="Q1084" s="449"/>
      <c r="R1084" s="449"/>
      <c r="AC1084" s="769"/>
      <c r="AD1084" s="769"/>
    </row>
    <row r="1085" spans="1:30" x14ac:dyDescent="0.15">
      <c r="C1085" s="318" t="s">
        <v>7567</v>
      </c>
      <c r="D1085" s="317" t="s">
        <v>5239</v>
      </c>
      <c r="E1085" s="230" t="s">
        <v>7568</v>
      </c>
      <c r="F1085" s="494" t="s">
        <v>7569</v>
      </c>
      <c r="G1085" s="385" t="s">
        <v>7570</v>
      </c>
      <c r="H1085" s="495" t="s">
        <v>7571</v>
      </c>
      <c r="I1085" s="496" t="s">
        <v>7572</v>
      </c>
      <c r="J1085" s="478" t="s">
        <v>54</v>
      </c>
      <c r="K1085" s="737" t="s">
        <v>7966</v>
      </c>
      <c r="L1085" s="738"/>
      <c r="M1085" s="388">
        <v>28471</v>
      </c>
      <c r="N1085" s="248"/>
      <c r="O1085" s="248"/>
      <c r="P1085" s="469"/>
      <c r="AC1085" s="769"/>
      <c r="AD1085" s="769"/>
    </row>
    <row r="1086" spans="1:30" ht="28.5" x14ac:dyDescent="0.15">
      <c r="A1086" s="212" t="s">
        <v>4920</v>
      </c>
      <c r="C1086" s="493" t="s">
        <v>3503</v>
      </c>
      <c r="D1086" s="230" t="s">
        <v>5252</v>
      </c>
      <c r="E1086" s="216" t="s">
        <v>1950</v>
      </c>
      <c r="F1086" s="335" t="s">
        <v>1581</v>
      </c>
      <c r="G1086" s="233" t="s">
        <v>1440</v>
      </c>
      <c r="H1086" s="337" t="s">
        <v>3505</v>
      </c>
      <c r="I1086" s="386" t="s">
        <v>1199</v>
      </c>
      <c r="J1086" s="387" t="s">
        <v>29</v>
      </c>
      <c r="K1086" s="737" t="s">
        <v>4920</v>
      </c>
      <c r="L1086" s="738"/>
      <c r="M1086" s="252">
        <v>33329</v>
      </c>
      <c r="N1086" s="379"/>
      <c r="O1086" s="379"/>
      <c r="P1086" s="584"/>
      <c r="Q1086" s="449"/>
      <c r="R1086" s="449"/>
      <c r="AC1086" s="769"/>
      <c r="AD1086" s="769"/>
    </row>
    <row r="1087" spans="1:30" ht="28.5" x14ac:dyDescent="0.15">
      <c r="A1087" s="212" t="s">
        <v>1457</v>
      </c>
      <c r="C1087" s="493" t="s">
        <v>3503</v>
      </c>
      <c r="D1087" s="490" t="s">
        <v>5285</v>
      </c>
      <c r="E1087" s="490" t="s">
        <v>5272</v>
      </c>
      <c r="F1087" s="233" t="s">
        <v>1582</v>
      </c>
      <c r="G1087" s="233" t="s">
        <v>1583</v>
      </c>
      <c r="H1087" s="495" t="s">
        <v>3506</v>
      </c>
      <c r="I1087" s="496" t="s">
        <v>1417</v>
      </c>
      <c r="J1087" s="478" t="s">
        <v>29</v>
      </c>
      <c r="K1087" s="737" t="s">
        <v>7956</v>
      </c>
      <c r="L1087" s="738"/>
      <c r="M1087" s="252">
        <v>34060</v>
      </c>
      <c r="N1087" s="260"/>
      <c r="O1087" s="260"/>
      <c r="P1087" s="251"/>
      <c r="Q1087" s="449"/>
      <c r="R1087" s="449"/>
      <c r="AC1087" s="769"/>
      <c r="AD1087" s="769"/>
    </row>
    <row r="1088" spans="1:30" ht="28.5" x14ac:dyDescent="0.15">
      <c r="A1088" s="212" t="s">
        <v>4920</v>
      </c>
      <c r="C1088" s="493" t="s">
        <v>3503</v>
      </c>
      <c r="D1088" s="490" t="s">
        <v>5252</v>
      </c>
      <c r="E1088" s="490" t="s">
        <v>1950</v>
      </c>
      <c r="F1088" s="233" t="s">
        <v>1584</v>
      </c>
      <c r="G1088" s="233" t="s">
        <v>1419</v>
      </c>
      <c r="H1088" s="495" t="s">
        <v>3507</v>
      </c>
      <c r="I1088" s="496" t="s">
        <v>1100</v>
      </c>
      <c r="J1088" s="478" t="s">
        <v>29</v>
      </c>
      <c r="K1088" s="737" t="s">
        <v>4920</v>
      </c>
      <c r="L1088" s="738"/>
      <c r="M1088" s="252">
        <v>34425</v>
      </c>
      <c r="N1088" s="260"/>
      <c r="O1088" s="260"/>
      <c r="P1088" s="251"/>
      <c r="Q1088" s="449"/>
      <c r="R1088" s="449"/>
      <c r="AC1088" s="769"/>
      <c r="AD1088" s="769"/>
    </row>
    <row r="1089" spans="1:30" ht="28.5" x14ac:dyDescent="0.15">
      <c r="A1089" s="212" t="s">
        <v>4918</v>
      </c>
      <c r="C1089" s="493" t="s">
        <v>3503</v>
      </c>
      <c r="D1089" s="490" t="s">
        <v>5271</v>
      </c>
      <c r="E1089" s="490" t="s">
        <v>5256</v>
      </c>
      <c r="F1089" s="233" t="s">
        <v>1585</v>
      </c>
      <c r="G1089" s="233" t="s">
        <v>1586</v>
      </c>
      <c r="H1089" s="495" t="s">
        <v>7504</v>
      </c>
      <c r="I1089" s="496" t="s">
        <v>1423</v>
      </c>
      <c r="J1089" s="478" t="s">
        <v>29</v>
      </c>
      <c r="K1089" s="737" t="s">
        <v>4774</v>
      </c>
      <c r="L1089" s="738"/>
      <c r="M1089" s="252">
        <v>34790</v>
      </c>
      <c r="N1089" s="260"/>
      <c r="O1089" s="260"/>
      <c r="P1089" s="251"/>
      <c r="Q1089" s="449"/>
      <c r="R1089" s="449"/>
      <c r="AC1089" s="769"/>
      <c r="AD1089" s="769"/>
    </row>
    <row r="1090" spans="1:30" ht="28.5" x14ac:dyDescent="0.15">
      <c r="A1090" s="212" t="s">
        <v>4773</v>
      </c>
      <c r="C1090" s="493" t="s">
        <v>3503</v>
      </c>
      <c r="D1090" s="490" t="s">
        <v>5285</v>
      </c>
      <c r="E1090" s="490" t="s">
        <v>4315</v>
      </c>
      <c r="F1090" s="233" t="s">
        <v>4475</v>
      </c>
      <c r="G1090" s="233" t="s">
        <v>6468</v>
      </c>
      <c r="H1090" s="495" t="s">
        <v>3508</v>
      </c>
      <c r="I1090" s="496" t="s">
        <v>1439</v>
      </c>
      <c r="J1090" s="478" t="s">
        <v>29</v>
      </c>
      <c r="K1090" s="737" t="s">
        <v>4769</v>
      </c>
      <c r="L1090" s="738"/>
      <c r="M1090" s="252">
        <v>35156</v>
      </c>
      <c r="N1090" s="260"/>
      <c r="O1090" s="260"/>
      <c r="P1090" s="251"/>
      <c r="Q1090" s="449"/>
      <c r="R1090" s="449"/>
      <c r="AC1090" s="769"/>
      <c r="AD1090" s="769"/>
    </row>
    <row r="1091" spans="1:30" x14ac:dyDescent="0.15">
      <c r="A1091" s="212" t="s">
        <v>4918</v>
      </c>
      <c r="C1091" s="493" t="s">
        <v>3503</v>
      </c>
      <c r="D1091" s="490" t="s">
        <v>5271</v>
      </c>
      <c r="E1091" s="255" t="s">
        <v>5270</v>
      </c>
      <c r="F1091" s="233" t="s">
        <v>1587</v>
      </c>
      <c r="G1091" s="233" t="s">
        <v>1588</v>
      </c>
      <c r="H1091" s="495" t="s">
        <v>3509</v>
      </c>
      <c r="I1091" s="496" t="s">
        <v>919</v>
      </c>
      <c r="J1091" s="478" t="s">
        <v>29</v>
      </c>
      <c r="K1091" s="737" t="s">
        <v>1469</v>
      </c>
      <c r="L1091" s="738"/>
      <c r="M1091" s="252">
        <v>36039</v>
      </c>
      <c r="N1091" s="260"/>
      <c r="O1091" s="260"/>
      <c r="P1091" s="251"/>
      <c r="Q1091" s="449"/>
      <c r="R1091" s="449"/>
      <c r="AC1091" s="769"/>
      <c r="AD1091" s="769"/>
    </row>
    <row r="1092" spans="1:30" ht="28.5" x14ac:dyDescent="0.15">
      <c r="A1092" s="212" t="s">
        <v>7690</v>
      </c>
      <c r="C1092" s="493" t="s">
        <v>7683</v>
      </c>
      <c r="D1092" s="490" t="s">
        <v>7685</v>
      </c>
      <c r="E1092" s="255" t="s">
        <v>7686</v>
      </c>
      <c r="F1092" s="233" t="s">
        <v>7684</v>
      </c>
      <c r="G1092" s="233" t="s">
        <v>7687</v>
      </c>
      <c r="H1092" s="495" t="s">
        <v>7688</v>
      </c>
      <c r="I1092" s="496" t="s">
        <v>7689</v>
      </c>
      <c r="J1092" s="478" t="s">
        <v>7692</v>
      </c>
      <c r="K1092" s="737" t="s">
        <v>332</v>
      </c>
      <c r="L1092" s="738"/>
      <c r="M1092" s="252">
        <v>43923</v>
      </c>
      <c r="N1092" s="260">
        <v>21</v>
      </c>
      <c r="O1092" s="260"/>
      <c r="P1092" s="585" t="s">
        <v>7999</v>
      </c>
      <c r="Q1092" s="449"/>
      <c r="R1092" s="449"/>
      <c r="AC1092" s="769"/>
      <c r="AD1092" s="769"/>
    </row>
    <row r="1093" spans="1:30" s="412" customFormat="1" ht="28.5" x14ac:dyDescent="0.15">
      <c r="A1093" s="414"/>
      <c r="B1093" s="415"/>
      <c r="C1093" s="493" t="s">
        <v>7683</v>
      </c>
      <c r="D1093" s="490" t="s">
        <v>5300</v>
      </c>
      <c r="E1093" s="255" t="s">
        <v>5287</v>
      </c>
      <c r="F1093" s="233" t="s">
        <v>7905</v>
      </c>
      <c r="G1093" s="233" t="s">
        <v>7906</v>
      </c>
      <c r="H1093" s="495" t="s">
        <v>7907</v>
      </c>
      <c r="I1093" s="496" t="s">
        <v>1072</v>
      </c>
      <c r="J1093" s="478" t="s">
        <v>921</v>
      </c>
      <c r="K1093" s="737" t="s">
        <v>8147</v>
      </c>
      <c r="L1093" s="738"/>
      <c r="M1093" s="252">
        <v>44713</v>
      </c>
      <c r="N1093" s="260">
        <v>7</v>
      </c>
      <c r="O1093" s="260"/>
      <c r="P1093" s="251" t="s">
        <v>7998</v>
      </c>
      <c r="Q1093" s="449"/>
      <c r="R1093" s="449"/>
      <c r="S1093" s="489"/>
      <c r="T1093" s="489"/>
      <c r="U1093" s="489"/>
      <c r="V1093" s="489"/>
      <c r="W1093" s="489"/>
      <c r="X1093" s="489"/>
      <c r="Y1093" s="489"/>
      <c r="Z1093" s="492"/>
      <c r="AC1093" s="769"/>
      <c r="AD1093" s="769"/>
    </row>
    <row r="1094" spans="1:30" s="441" customFormat="1" x14ac:dyDescent="0.15">
      <c r="A1094" s="442"/>
      <c r="B1094" s="443"/>
      <c r="C1094" s="493" t="s">
        <v>7683</v>
      </c>
      <c r="D1094" s="490" t="s">
        <v>5271</v>
      </c>
      <c r="E1094" s="255" t="s">
        <v>1949</v>
      </c>
      <c r="F1094" s="233" t="s">
        <v>8174</v>
      </c>
      <c r="G1094" s="233" t="s">
        <v>8175</v>
      </c>
      <c r="H1094" s="495" t="s">
        <v>8176</v>
      </c>
      <c r="I1094" s="496" t="s">
        <v>1416</v>
      </c>
      <c r="J1094" s="478" t="s">
        <v>921</v>
      </c>
      <c r="K1094" s="737" t="s">
        <v>8177</v>
      </c>
      <c r="L1094" s="738"/>
      <c r="M1094" s="252">
        <v>45352</v>
      </c>
      <c r="N1094" s="260">
        <v>9</v>
      </c>
      <c r="O1094" s="260"/>
      <c r="P1094" s="251"/>
      <c r="Q1094" s="449"/>
      <c r="R1094" s="449"/>
      <c r="S1094" s="489"/>
      <c r="T1094" s="489"/>
      <c r="U1094" s="489"/>
      <c r="V1094" s="489"/>
      <c r="W1094" s="489"/>
      <c r="X1094" s="489"/>
      <c r="Y1094" s="489"/>
      <c r="Z1094" s="492"/>
      <c r="AC1094" s="440"/>
      <c r="AD1094" s="440"/>
    </row>
    <row r="1095" spans="1:30" x14ac:dyDescent="0.15">
      <c r="A1095" s="212" t="s">
        <v>4922</v>
      </c>
      <c r="B1095" s="213" t="s">
        <v>6225</v>
      </c>
      <c r="C1095" s="493" t="s">
        <v>3504</v>
      </c>
      <c r="D1095" s="490" t="s">
        <v>5300</v>
      </c>
      <c r="E1095" s="490" t="s">
        <v>5288</v>
      </c>
      <c r="F1095" s="233" t="s">
        <v>1589</v>
      </c>
      <c r="G1095" s="494" t="s">
        <v>1590</v>
      </c>
      <c r="H1095" s="495" t="s">
        <v>3510</v>
      </c>
      <c r="I1095" s="496" t="s">
        <v>784</v>
      </c>
      <c r="J1095" s="478" t="s">
        <v>29</v>
      </c>
      <c r="K1095" s="737" t="s">
        <v>1202</v>
      </c>
      <c r="L1095" s="738"/>
      <c r="M1095" s="252">
        <v>28945</v>
      </c>
      <c r="N1095" s="260"/>
      <c r="O1095" s="260"/>
      <c r="P1095" s="251"/>
      <c r="Q1095" s="449"/>
      <c r="R1095" s="449"/>
      <c r="AC1095" s="769"/>
      <c r="AD1095" s="769"/>
    </row>
    <row r="1096" spans="1:30" x14ac:dyDescent="0.15">
      <c r="A1096" s="212" t="s">
        <v>4922</v>
      </c>
      <c r="B1096" s="213" t="s">
        <v>6225</v>
      </c>
      <c r="C1096" s="493" t="s">
        <v>3504</v>
      </c>
      <c r="D1096" s="490" t="s">
        <v>5239</v>
      </c>
      <c r="E1096" s="490" t="s">
        <v>5230</v>
      </c>
      <c r="F1096" s="233" t="s">
        <v>1591</v>
      </c>
      <c r="G1096" s="494" t="s">
        <v>1592</v>
      </c>
      <c r="H1096" s="495" t="s">
        <v>3511</v>
      </c>
      <c r="I1096" s="496" t="s">
        <v>709</v>
      </c>
      <c r="J1096" s="478" t="s">
        <v>29</v>
      </c>
      <c r="K1096" s="737" t="s">
        <v>7005</v>
      </c>
      <c r="L1096" s="738"/>
      <c r="M1096" s="252">
        <v>29637</v>
      </c>
      <c r="N1096" s="260"/>
      <c r="O1096" s="260"/>
      <c r="P1096" s="251"/>
      <c r="AC1096" s="769"/>
      <c r="AD1096" s="769"/>
    </row>
    <row r="1097" spans="1:30" x14ac:dyDescent="0.15">
      <c r="A1097" s="212" t="s">
        <v>4922</v>
      </c>
      <c r="B1097" s="213" t="s">
        <v>6225</v>
      </c>
      <c r="C1097" s="493" t="s">
        <v>3504</v>
      </c>
      <c r="D1097" s="490" t="s">
        <v>5285</v>
      </c>
      <c r="E1097" s="490" t="s">
        <v>5272</v>
      </c>
      <c r="F1097" s="233" t="s">
        <v>1593</v>
      </c>
      <c r="G1097" s="494" t="s">
        <v>2341</v>
      </c>
      <c r="H1097" s="495" t="s">
        <v>3512</v>
      </c>
      <c r="I1097" s="496" t="s">
        <v>1594</v>
      </c>
      <c r="J1097" s="478" t="s">
        <v>29</v>
      </c>
      <c r="K1097" s="737" t="s">
        <v>1457</v>
      </c>
      <c r="L1097" s="738"/>
      <c r="M1097" s="252">
        <v>30396</v>
      </c>
      <c r="N1097" s="260"/>
      <c r="O1097" s="260"/>
      <c r="P1097" s="251"/>
      <c r="AC1097" s="769"/>
      <c r="AD1097" s="769"/>
    </row>
    <row r="1098" spans="1:30" x14ac:dyDescent="0.15">
      <c r="A1098" s="212" t="s">
        <v>4922</v>
      </c>
      <c r="B1098" s="213" t="s">
        <v>6225</v>
      </c>
      <c r="C1098" s="493" t="s">
        <v>3504</v>
      </c>
      <c r="D1098" s="490" t="s">
        <v>5300</v>
      </c>
      <c r="E1098" s="490" t="s">
        <v>5287</v>
      </c>
      <c r="F1098" s="233" t="s">
        <v>1595</v>
      </c>
      <c r="G1098" s="494" t="s">
        <v>1597</v>
      </c>
      <c r="H1098" s="495" t="s">
        <v>3513</v>
      </c>
      <c r="I1098" s="496" t="s">
        <v>1596</v>
      </c>
      <c r="J1098" s="478" t="s">
        <v>29</v>
      </c>
      <c r="K1098" s="737" t="s">
        <v>1461</v>
      </c>
      <c r="L1098" s="738"/>
      <c r="M1098" s="252">
        <v>30407</v>
      </c>
      <c r="N1098" s="260"/>
      <c r="O1098" s="260"/>
      <c r="P1098" s="251"/>
      <c r="AC1098" s="769"/>
      <c r="AD1098" s="769"/>
    </row>
    <row r="1099" spans="1:30" ht="28.5" x14ac:dyDescent="0.15">
      <c r="A1099" s="212" t="s">
        <v>4922</v>
      </c>
      <c r="B1099" s="213" t="s">
        <v>6225</v>
      </c>
      <c r="C1099" s="493" t="s">
        <v>7224</v>
      </c>
      <c r="D1099" s="490" t="s">
        <v>5300</v>
      </c>
      <c r="E1099" s="490" t="s">
        <v>5295</v>
      </c>
      <c r="F1099" s="233" t="s">
        <v>7225</v>
      </c>
      <c r="G1099" s="494" t="s">
        <v>7368</v>
      </c>
      <c r="H1099" s="495" t="s">
        <v>7226</v>
      </c>
      <c r="I1099" s="496" t="s">
        <v>7350</v>
      </c>
      <c r="J1099" s="478" t="s">
        <v>29</v>
      </c>
      <c r="K1099" s="737" t="s">
        <v>1143</v>
      </c>
      <c r="L1099" s="738"/>
      <c r="M1099" s="252">
        <v>43922</v>
      </c>
      <c r="N1099" s="260"/>
      <c r="O1099" s="260"/>
      <c r="P1099" s="251"/>
      <c r="AC1099" s="769"/>
      <c r="AD1099" s="769"/>
    </row>
    <row r="1100" spans="1:30" x14ac:dyDescent="0.15">
      <c r="A1100" s="212" t="s">
        <v>4922</v>
      </c>
      <c r="B1100" s="213" t="s">
        <v>6225</v>
      </c>
      <c r="C1100" s="493" t="s">
        <v>3504</v>
      </c>
      <c r="D1100" s="490" t="s">
        <v>5300</v>
      </c>
      <c r="E1100" s="490" t="s">
        <v>5299</v>
      </c>
      <c r="F1100" s="233" t="s">
        <v>1598</v>
      </c>
      <c r="G1100" s="494" t="s">
        <v>2342</v>
      </c>
      <c r="H1100" s="495" t="s">
        <v>3514</v>
      </c>
      <c r="I1100" s="496" t="s">
        <v>1151</v>
      </c>
      <c r="J1100" s="478" t="s">
        <v>29</v>
      </c>
      <c r="K1100" s="737" t="s">
        <v>1150</v>
      </c>
      <c r="L1100" s="738"/>
      <c r="M1100" s="252">
        <v>31503</v>
      </c>
      <c r="N1100" s="260"/>
      <c r="O1100" s="260"/>
      <c r="P1100" s="251"/>
      <c r="AC1100" s="769"/>
      <c r="AD1100" s="769"/>
    </row>
    <row r="1101" spans="1:30" x14ac:dyDescent="0.15">
      <c r="A1101" s="212" t="s">
        <v>4922</v>
      </c>
      <c r="B1101" s="213" t="s">
        <v>6225</v>
      </c>
      <c r="C1101" s="493" t="s">
        <v>3504</v>
      </c>
      <c r="D1101" s="490" t="s">
        <v>5252</v>
      </c>
      <c r="E1101" s="490" t="s">
        <v>1948</v>
      </c>
      <c r="F1101" s="233" t="s">
        <v>1599</v>
      </c>
      <c r="G1101" s="494" t="s">
        <v>1600</v>
      </c>
      <c r="H1101" s="495" t="s">
        <v>3515</v>
      </c>
      <c r="I1101" s="496" t="s">
        <v>2343</v>
      </c>
      <c r="J1101" s="478" t="s">
        <v>29</v>
      </c>
      <c r="K1101" s="737" t="s">
        <v>72</v>
      </c>
      <c r="L1101" s="738"/>
      <c r="M1101" s="252">
        <v>32229</v>
      </c>
      <c r="N1101" s="260"/>
      <c r="O1101" s="260"/>
      <c r="P1101" s="251"/>
      <c r="AC1101" s="769"/>
      <c r="AD1101" s="769"/>
    </row>
    <row r="1102" spans="1:30" x14ac:dyDescent="0.15">
      <c r="A1102" s="212" t="s">
        <v>4922</v>
      </c>
      <c r="B1102" s="213" t="s">
        <v>6225</v>
      </c>
      <c r="C1102" s="493" t="s">
        <v>3504</v>
      </c>
      <c r="D1102" s="490" t="s">
        <v>5300</v>
      </c>
      <c r="E1102" s="490" t="s">
        <v>5286</v>
      </c>
      <c r="F1102" s="233" t="s">
        <v>1601</v>
      </c>
      <c r="G1102" s="494" t="s">
        <v>1602</v>
      </c>
      <c r="H1102" s="495" t="s">
        <v>3516</v>
      </c>
      <c r="I1102" s="496" t="s">
        <v>571</v>
      </c>
      <c r="J1102" s="478" t="s">
        <v>29</v>
      </c>
      <c r="K1102" s="737" t="s">
        <v>1460</v>
      </c>
      <c r="L1102" s="738"/>
      <c r="M1102" s="252">
        <v>33286</v>
      </c>
      <c r="N1102" s="260"/>
      <c r="O1102" s="260"/>
      <c r="P1102" s="251"/>
      <c r="AC1102" s="769"/>
      <c r="AD1102" s="769"/>
    </row>
    <row r="1103" spans="1:30" ht="28.5" x14ac:dyDescent="0.15">
      <c r="A1103" s="212" t="s">
        <v>4922</v>
      </c>
      <c r="B1103" s="213" t="s">
        <v>6225</v>
      </c>
      <c r="C1103" s="493" t="s">
        <v>3504</v>
      </c>
      <c r="D1103" s="490" t="s">
        <v>5368</v>
      </c>
      <c r="E1103" s="255" t="s">
        <v>5303</v>
      </c>
      <c r="F1103" s="233" t="s">
        <v>6168</v>
      </c>
      <c r="G1103" s="494" t="s">
        <v>1603</v>
      </c>
      <c r="H1103" s="495" t="s">
        <v>3517</v>
      </c>
      <c r="I1103" s="496" t="s">
        <v>880</v>
      </c>
      <c r="J1103" s="478" t="s">
        <v>29</v>
      </c>
      <c r="K1103" s="737" t="s">
        <v>1158</v>
      </c>
      <c r="L1103" s="738"/>
      <c r="M1103" s="252">
        <v>33317</v>
      </c>
      <c r="N1103" s="260"/>
      <c r="O1103" s="260"/>
      <c r="P1103" s="251"/>
      <c r="AC1103" s="769"/>
      <c r="AD1103" s="769"/>
    </row>
    <row r="1104" spans="1:30" ht="28.5" x14ac:dyDescent="0.15">
      <c r="A1104" s="212" t="s">
        <v>4922</v>
      </c>
      <c r="B1104" s="213" t="s">
        <v>6225</v>
      </c>
      <c r="C1104" s="493" t="s">
        <v>3504</v>
      </c>
      <c r="D1104" s="490" t="s">
        <v>5271</v>
      </c>
      <c r="E1104" s="490" t="s">
        <v>5256</v>
      </c>
      <c r="F1104" s="233" t="s">
        <v>1604</v>
      </c>
      <c r="G1104" s="494" t="s">
        <v>7515</v>
      </c>
      <c r="H1104" s="495" t="s">
        <v>7504</v>
      </c>
      <c r="I1104" s="496" t="s">
        <v>1423</v>
      </c>
      <c r="J1104" s="478" t="s">
        <v>29</v>
      </c>
      <c r="K1104" s="737" t="s">
        <v>4774</v>
      </c>
      <c r="L1104" s="738"/>
      <c r="M1104" s="252">
        <v>34790</v>
      </c>
      <c r="N1104" s="260"/>
      <c r="O1104" s="260"/>
      <c r="P1104" s="251"/>
      <c r="AC1104" s="769"/>
      <c r="AD1104" s="769"/>
    </row>
    <row r="1105" spans="1:30" ht="28.5" x14ac:dyDescent="0.15">
      <c r="A1105" s="212" t="s">
        <v>4922</v>
      </c>
      <c r="B1105" s="213" t="s">
        <v>6225</v>
      </c>
      <c r="C1105" s="493" t="s">
        <v>3504</v>
      </c>
      <c r="D1105" s="490" t="s">
        <v>5271</v>
      </c>
      <c r="E1105" s="490" t="s">
        <v>5263</v>
      </c>
      <c r="F1105" s="233" t="s">
        <v>4476</v>
      </c>
      <c r="G1105" s="494" t="s">
        <v>1605</v>
      </c>
      <c r="H1105" s="495" t="s">
        <v>3518</v>
      </c>
      <c r="I1105" s="496" t="s">
        <v>2344</v>
      </c>
      <c r="J1105" s="478" t="s">
        <v>29</v>
      </c>
      <c r="K1105" s="737" t="s">
        <v>1441</v>
      </c>
      <c r="L1105" s="738"/>
      <c r="M1105" s="252">
        <v>34790</v>
      </c>
      <c r="N1105" s="260"/>
      <c r="O1105" s="260"/>
      <c r="P1105" s="251"/>
      <c r="AC1105" s="769"/>
      <c r="AD1105" s="769"/>
    </row>
    <row r="1106" spans="1:30" x14ac:dyDescent="0.15">
      <c r="A1106" s="212" t="s">
        <v>4922</v>
      </c>
      <c r="B1106" s="213" t="s">
        <v>6225</v>
      </c>
      <c r="C1106" s="493" t="s">
        <v>3504</v>
      </c>
      <c r="D1106" s="490" t="s">
        <v>5271</v>
      </c>
      <c r="E1106" s="490" t="s">
        <v>5257</v>
      </c>
      <c r="F1106" s="233" t="s">
        <v>1606</v>
      </c>
      <c r="G1106" s="494" t="s">
        <v>1607</v>
      </c>
      <c r="H1106" s="495" t="s">
        <v>3519</v>
      </c>
      <c r="I1106" s="496" t="s">
        <v>6169</v>
      </c>
      <c r="J1106" s="478" t="s">
        <v>29</v>
      </c>
      <c r="K1106" s="737" t="s">
        <v>1162</v>
      </c>
      <c r="L1106" s="738"/>
      <c r="M1106" s="252">
        <v>35152</v>
      </c>
      <c r="N1106" s="260"/>
      <c r="O1106" s="260"/>
      <c r="P1106" s="251"/>
      <c r="AC1106" s="769"/>
      <c r="AD1106" s="769"/>
    </row>
    <row r="1107" spans="1:30" ht="28.5" x14ac:dyDescent="0.15">
      <c r="A1107" s="212" t="s">
        <v>4922</v>
      </c>
      <c r="B1107" s="213" t="s">
        <v>6225</v>
      </c>
      <c r="C1107" s="493" t="s">
        <v>3504</v>
      </c>
      <c r="D1107" s="490" t="s">
        <v>5368</v>
      </c>
      <c r="E1107" s="255" t="s">
        <v>5304</v>
      </c>
      <c r="F1107" s="233" t="s">
        <v>4477</v>
      </c>
      <c r="G1107" s="494" t="s">
        <v>1608</v>
      </c>
      <c r="H1107" s="495" t="s">
        <v>3520</v>
      </c>
      <c r="I1107" s="496" t="s">
        <v>881</v>
      </c>
      <c r="J1107" s="478" t="s">
        <v>29</v>
      </c>
      <c r="K1107" s="737" t="s">
        <v>1160</v>
      </c>
      <c r="L1107" s="738"/>
      <c r="M1107" s="252">
        <v>35886</v>
      </c>
      <c r="N1107" s="260"/>
      <c r="O1107" s="260"/>
      <c r="P1107" s="251"/>
      <c r="AC1107" s="769"/>
      <c r="AD1107" s="769"/>
    </row>
    <row r="1108" spans="1:30" ht="28.5" x14ac:dyDescent="0.15">
      <c r="A1108" s="212" t="s">
        <v>4922</v>
      </c>
      <c r="B1108" s="213" t="s">
        <v>6225</v>
      </c>
      <c r="C1108" s="493" t="s">
        <v>3504</v>
      </c>
      <c r="D1108" s="490" t="s">
        <v>5285</v>
      </c>
      <c r="E1108" s="490" t="s">
        <v>5273</v>
      </c>
      <c r="F1108" s="233" t="s">
        <v>2345</v>
      </c>
      <c r="G1108" s="494" t="s">
        <v>1609</v>
      </c>
      <c r="H1108" s="495" t="s">
        <v>3521</v>
      </c>
      <c r="I1108" s="496" t="s">
        <v>717</v>
      </c>
      <c r="J1108" s="478" t="s">
        <v>29</v>
      </c>
      <c r="K1108" s="737" t="s">
        <v>8118</v>
      </c>
      <c r="L1108" s="738"/>
      <c r="M1108" s="252">
        <v>35886</v>
      </c>
      <c r="N1108" s="260"/>
      <c r="O1108" s="260"/>
      <c r="P1108" s="251"/>
      <c r="AC1108" s="769"/>
      <c r="AD1108" s="769"/>
    </row>
    <row r="1109" spans="1:30" x14ac:dyDescent="0.15">
      <c r="A1109" s="212" t="s">
        <v>4922</v>
      </c>
      <c r="B1109" s="213" t="s">
        <v>6225</v>
      </c>
      <c r="C1109" s="493" t="s">
        <v>3504</v>
      </c>
      <c r="D1109" s="490" t="s">
        <v>5271</v>
      </c>
      <c r="E1109" s="255" t="s">
        <v>5270</v>
      </c>
      <c r="F1109" s="233" t="s">
        <v>1587</v>
      </c>
      <c r="G1109" s="494" t="s">
        <v>1610</v>
      </c>
      <c r="H1109" s="495" t="s">
        <v>3509</v>
      </c>
      <c r="I1109" s="496" t="s">
        <v>919</v>
      </c>
      <c r="J1109" s="478" t="s">
        <v>29</v>
      </c>
      <c r="K1109" s="737" t="s">
        <v>1469</v>
      </c>
      <c r="L1109" s="738"/>
      <c r="M1109" s="252">
        <v>36039</v>
      </c>
      <c r="N1109" s="260"/>
      <c r="O1109" s="260"/>
      <c r="P1109" s="251"/>
      <c r="AC1109" s="769"/>
      <c r="AD1109" s="769"/>
    </row>
    <row r="1110" spans="1:30" ht="28.5" x14ac:dyDescent="0.15">
      <c r="A1110" s="212" t="s">
        <v>4922</v>
      </c>
      <c r="B1110" s="213" t="s">
        <v>6225</v>
      </c>
      <c r="C1110" s="493" t="s">
        <v>3504</v>
      </c>
      <c r="D1110" s="490" t="s">
        <v>5285</v>
      </c>
      <c r="E1110" s="490" t="s">
        <v>5282</v>
      </c>
      <c r="F1110" s="233" t="s">
        <v>4478</v>
      </c>
      <c r="G1110" s="494" t="s">
        <v>1611</v>
      </c>
      <c r="H1110" s="495" t="s">
        <v>3523</v>
      </c>
      <c r="I1110" s="496" t="s">
        <v>2346</v>
      </c>
      <c r="J1110" s="478" t="s">
        <v>29</v>
      </c>
      <c r="K1110" s="737" t="s">
        <v>1133</v>
      </c>
      <c r="L1110" s="738"/>
      <c r="M1110" s="252">
        <v>36251</v>
      </c>
      <c r="N1110" s="260"/>
      <c r="O1110" s="260"/>
      <c r="P1110" s="251"/>
      <c r="AC1110" s="769"/>
      <c r="AD1110" s="769"/>
    </row>
    <row r="1111" spans="1:30" ht="28.5" x14ac:dyDescent="0.15">
      <c r="A1111" s="212" t="s">
        <v>4922</v>
      </c>
      <c r="B1111" s="213" t="s">
        <v>6225</v>
      </c>
      <c r="C1111" s="493" t="s">
        <v>3504</v>
      </c>
      <c r="D1111" s="490" t="s">
        <v>5271</v>
      </c>
      <c r="E1111" s="490" t="s">
        <v>5267</v>
      </c>
      <c r="F1111" s="233" t="s">
        <v>4479</v>
      </c>
      <c r="G1111" s="494" t="s">
        <v>1613</v>
      </c>
      <c r="H1111" s="495" t="s">
        <v>3524</v>
      </c>
      <c r="I1111" s="496" t="s">
        <v>1167</v>
      </c>
      <c r="J1111" s="478" t="s">
        <v>29</v>
      </c>
      <c r="K1111" s="737" t="s">
        <v>1467</v>
      </c>
      <c r="L1111" s="738"/>
      <c r="M1111" s="252">
        <v>36402</v>
      </c>
      <c r="N1111" s="260"/>
      <c r="O1111" s="260"/>
      <c r="P1111" s="251"/>
      <c r="AC1111" s="769"/>
      <c r="AD1111" s="769"/>
    </row>
    <row r="1112" spans="1:30" ht="28.5" x14ac:dyDescent="0.15">
      <c r="A1112" s="212" t="s">
        <v>4922</v>
      </c>
      <c r="B1112" s="213" t="s">
        <v>6225</v>
      </c>
      <c r="C1112" s="493" t="s">
        <v>3504</v>
      </c>
      <c r="D1112" s="490" t="s">
        <v>5368</v>
      </c>
      <c r="E1112" s="490" t="s">
        <v>4314</v>
      </c>
      <c r="F1112" s="233" t="s">
        <v>4480</v>
      </c>
      <c r="G1112" s="494" t="s">
        <v>1614</v>
      </c>
      <c r="H1112" s="495" t="s">
        <v>3525</v>
      </c>
      <c r="I1112" s="496" t="s">
        <v>2312</v>
      </c>
      <c r="J1112" s="478" t="s">
        <v>29</v>
      </c>
      <c r="K1112" s="737" t="s">
        <v>1471</v>
      </c>
      <c r="L1112" s="738"/>
      <c r="M1112" s="252">
        <v>36465</v>
      </c>
      <c r="N1112" s="260"/>
      <c r="O1112" s="260"/>
      <c r="P1112" s="251"/>
      <c r="AC1112" s="769"/>
      <c r="AD1112" s="769"/>
    </row>
    <row r="1113" spans="1:30" ht="42.75" x14ac:dyDescent="0.15">
      <c r="A1113" s="212" t="s">
        <v>4922</v>
      </c>
      <c r="B1113" s="213" t="s">
        <v>6225</v>
      </c>
      <c r="C1113" s="493" t="s">
        <v>3504</v>
      </c>
      <c r="D1113" s="490" t="s">
        <v>5239</v>
      </c>
      <c r="E1113" s="490" t="s">
        <v>5228</v>
      </c>
      <c r="F1113" s="458" t="s">
        <v>1735</v>
      </c>
      <c r="G1113" s="477" t="s">
        <v>1615</v>
      </c>
      <c r="H1113" s="476" t="s">
        <v>3527</v>
      </c>
      <c r="I1113" s="454" t="s">
        <v>2347</v>
      </c>
      <c r="J1113" s="491" t="s">
        <v>29</v>
      </c>
      <c r="K1113" s="737" t="s">
        <v>49</v>
      </c>
      <c r="L1113" s="738"/>
      <c r="M1113" s="231">
        <v>36617</v>
      </c>
      <c r="N1113" s="260"/>
      <c r="O1113" s="260"/>
      <c r="P1113" s="469"/>
      <c r="AC1113" s="769"/>
      <c r="AD1113" s="769"/>
    </row>
    <row r="1114" spans="1:30" ht="28.5" x14ac:dyDescent="0.15">
      <c r="A1114" s="212" t="s">
        <v>4922</v>
      </c>
      <c r="B1114" s="213" t="s">
        <v>6225</v>
      </c>
      <c r="C1114" s="493" t="s">
        <v>3504</v>
      </c>
      <c r="D1114" s="490" t="s">
        <v>5239</v>
      </c>
      <c r="E1114" s="490" t="s">
        <v>5230</v>
      </c>
      <c r="F1114" s="233" t="s">
        <v>4481</v>
      </c>
      <c r="G1114" s="494" t="s">
        <v>1617</v>
      </c>
      <c r="H1114" s="495" t="s">
        <v>3526</v>
      </c>
      <c r="I1114" s="496" t="s">
        <v>1616</v>
      </c>
      <c r="J1114" s="478" t="s">
        <v>29</v>
      </c>
      <c r="K1114" s="737" t="s">
        <v>7005</v>
      </c>
      <c r="L1114" s="738"/>
      <c r="M1114" s="252">
        <v>36800</v>
      </c>
      <c r="N1114" s="260"/>
      <c r="O1114" s="260"/>
      <c r="P1114" s="251"/>
      <c r="AC1114" s="769"/>
      <c r="AD1114" s="769"/>
    </row>
    <row r="1115" spans="1:30" ht="28.5" x14ac:dyDescent="0.15">
      <c r="A1115" s="212" t="s">
        <v>4922</v>
      </c>
      <c r="B1115" s="213" t="s">
        <v>6225</v>
      </c>
      <c r="C1115" s="493" t="s">
        <v>3504</v>
      </c>
      <c r="D1115" s="490" t="s">
        <v>5271</v>
      </c>
      <c r="E1115" s="490" t="s">
        <v>5267</v>
      </c>
      <c r="F1115" s="233" t="s">
        <v>4482</v>
      </c>
      <c r="G1115" s="494" t="s">
        <v>1618</v>
      </c>
      <c r="H1115" s="495" t="s">
        <v>3528</v>
      </c>
      <c r="I1115" s="496" t="s">
        <v>1169</v>
      </c>
      <c r="J1115" s="478" t="s">
        <v>29</v>
      </c>
      <c r="K1115" s="737" t="s">
        <v>1467</v>
      </c>
      <c r="L1115" s="738"/>
      <c r="M1115" s="252">
        <v>36935</v>
      </c>
      <c r="N1115" s="260"/>
      <c r="O1115" s="260"/>
      <c r="P1115" s="251"/>
      <c r="AC1115" s="769"/>
      <c r="AD1115" s="769"/>
    </row>
    <row r="1116" spans="1:30" x14ac:dyDescent="0.15">
      <c r="A1116" s="212" t="s">
        <v>4922</v>
      </c>
      <c r="B1116" s="213" t="s">
        <v>6225</v>
      </c>
      <c r="C1116" s="493" t="s">
        <v>6619</v>
      </c>
      <c r="D1116" s="490" t="s">
        <v>5285</v>
      </c>
      <c r="E1116" s="490" t="s">
        <v>5275</v>
      </c>
      <c r="F1116" s="233" t="s">
        <v>6620</v>
      </c>
      <c r="G1116" s="331" t="s">
        <v>6616</v>
      </c>
      <c r="H1116" s="495" t="s">
        <v>6621</v>
      </c>
      <c r="I1116" s="496" t="s">
        <v>6622</v>
      </c>
      <c r="J1116" s="478" t="s">
        <v>29</v>
      </c>
      <c r="K1116" s="737" t="s">
        <v>1619</v>
      </c>
      <c r="L1116" s="738"/>
      <c r="M1116" s="252">
        <v>43556</v>
      </c>
      <c r="N1116" s="260"/>
      <c r="O1116" s="260"/>
      <c r="P1116" s="251"/>
      <c r="AC1116" s="769"/>
      <c r="AD1116" s="769"/>
    </row>
    <row r="1117" spans="1:30" x14ac:dyDescent="0.15">
      <c r="A1117" s="212" t="s">
        <v>4922</v>
      </c>
      <c r="B1117" s="213" t="s">
        <v>6225</v>
      </c>
      <c r="C1117" s="493" t="s">
        <v>7224</v>
      </c>
      <c r="D1117" s="490" t="s">
        <v>5300</v>
      </c>
      <c r="E1117" s="490" t="s">
        <v>5291</v>
      </c>
      <c r="F1117" s="233" t="s">
        <v>7655</v>
      </c>
      <c r="G1117" s="494" t="s">
        <v>1620</v>
      </c>
      <c r="H1117" s="495" t="s">
        <v>7656</v>
      </c>
      <c r="I1117" s="496" t="s">
        <v>1953</v>
      </c>
      <c r="J1117" s="478" t="s">
        <v>29</v>
      </c>
      <c r="K1117" s="737" t="s">
        <v>7959</v>
      </c>
      <c r="L1117" s="738"/>
      <c r="M1117" s="252">
        <v>37699</v>
      </c>
      <c r="N1117" s="260"/>
      <c r="O1117" s="260"/>
      <c r="P1117" s="251"/>
      <c r="AC1117" s="769"/>
      <c r="AD1117" s="769"/>
    </row>
    <row r="1118" spans="1:30" x14ac:dyDescent="0.15">
      <c r="A1118" s="212" t="s">
        <v>4922</v>
      </c>
      <c r="B1118" s="213" t="s">
        <v>6225</v>
      </c>
      <c r="C1118" s="493" t="s">
        <v>3504</v>
      </c>
      <c r="D1118" s="490" t="s">
        <v>5300</v>
      </c>
      <c r="E1118" s="490" t="s">
        <v>5297</v>
      </c>
      <c r="F1118" s="233" t="s">
        <v>1621</v>
      </c>
      <c r="G1118" s="494" t="s">
        <v>1622</v>
      </c>
      <c r="H1118" s="495" t="s">
        <v>3488</v>
      </c>
      <c r="I1118" s="496" t="s">
        <v>2348</v>
      </c>
      <c r="J1118" s="478" t="s">
        <v>29</v>
      </c>
      <c r="K1118" s="737" t="s">
        <v>1465</v>
      </c>
      <c r="L1118" s="738"/>
      <c r="M1118" s="252">
        <v>38078</v>
      </c>
      <c r="N1118" s="260"/>
      <c r="O1118" s="260"/>
      <c r="P1118" s="251"/>
      <c r="AC1118" s="769"/>
      <c r="AD1118" s="769"/>
    </row>
    <row r="1119" spans="1:30" x14ac:dyDescent="0.15">
      <c r="A1119" s="212" t="s">
        <v>4922</v>
      </c>
      <c r="B1119" s="213" t="s">
        <v>6225</v>
      </c>
      <c r="C1119" s="493" t="s">
        <v>3504</v>
      </c>
      <c r="D1119" s="490" t="s">
        <v>5285</v>
      </c>
      <c r="E1119" s="490" t="s">
        <v>5272</v>
      </c>
      <c r="F1119" s="233" t="s">
        <v>7465</v>
      </c>
      <c r="G1119" s="494" t="s">
        <v>1437</v>
      </c>
      <c r="H1119" s="495" t="s">
        <v>3529</v>
      </c>
      <c r="I1119" s="496" t="s">
        <v>2349</v>
      </c>
      <c r="J1119" s="478" t="s">
        <v>29</v>
      </c>
      <c r="K1119" s="737" t="s">
        <v>1457</v>
      </c>
      <c r="L1119" s="738"/>
      <c r="M1119" s="252">
        <v>38096</v>
      </c>
      <c r="N1119" s="260"/>
      <c r="O1119" s="260"/>
      <c r="P1119" s="251"/>
      <c r="AC1119" s="769"/>
      <c r="AD1119" s="769"/>
    </row>
    <row r="1120" spans="1:30" x14ac:dyDescent="0.15">
      <c r="A1120" s="212" t="s">
        <v>4922</v>
      </c>
      <c r="B1120" s="213" t="s">
        <v>6225</v>
      </c>
      <c r="C1120" s="493" t="s">
        <v>3504</v>
      </c>
      <c r="D1120" s="490" t="s">
        <v>5271</v>
      </c>
      <c r="E1120" s="490" t="s">
        <v>5267</v>
      </c>
      <c r="F1120" s="233" t="s">
        <v>2266</v>
      </c>
      <c r="G1120" s="494" t="s">
        <v>2267</v>
      </c>
      <c r="H1120" s="495" t="s">
        <v>7901</v>
      </c>
      <c r="I1120" s="496" t="s">
        <v>8562</v>
      </c>
      <c r="J1120" s="478" t="s">
        <v>29</v>
      </c>
      <c r="K1120" s="737" t="s">
        <v>1467</v>
      </c>
      <c r="L1120" s="738"/>
      <c r="M1120" s="252">
        <v>41791</v>
      </c>
      <c r="N1120" s="260"/>
      <c r="O1120" s="260"/>
      <c r="P1120" s="251"/>
      <c r="AC1120" s="769"/>
      <c r="AD1120" s="769"/>
    </row>
    <row r="1121" spans="1:28" ht="28.5" x14ac:dyDescent="0.15">
      <c r="C1121" s="493" t="s">
        <v>3504</v>
      </c>
      <c r="D1121" s="490" t="s">
        <v>5285</v>
      </c>
      <c r="E1121" s="490" t="s">
        <v>4315</v>
      </c>
      <c r="F1121" s="233" t="s">
        <v>6481</v>
      </c>
      <c r="G1121" s="494" t="s">
        <v>6482</v>
      </c>
      <c r="H1121" s="495" t="s">
        <v>6483</v>
      </c>
      <c r="I1121" s="496" t="s">
        <v>6484</v>
      </c>
      <c r="J1121" s="478" t="s">
        <v>29</v>
      </c>
      <c r="K1121" s="737" t="s">
        <v>4773</v>
      </c>
      <c r="L1121" s="738"/>
      <c r="M1121" s="252">
        <v>42826</v>
      </c>
      <c r="N1121" s="260"/>
      <c r="O1121" s="260"/>
      <c r="P1121" s="251"/>
    </row>
    <row r="1122" spans="1:28" ht="171" x14ac:dyDescent="0.15">
      <c r="A1122" s="212" t="s">
        <v>4923</v>
      </c>
      <c r="B1122" s="213" t="s">
        <v>6225</v>
      </c>
      <c r="C1122" s="493" t="s">
        <v>4122</v>
      </c>
      <c r="D1122" s="490" t="s">
        <v>5239</v>
      </c>
      <c r="E1122" s="490" t="s">
        <v>5228</v>
      </c>
      <c r="F1122" s="233" t="s">
        <v>6028</v>
      </c>
      <c r="G1122" s="497" t="s">
        <v>4154</v>
      </c>
      <c r="H1122" s="495" t="s">
        <v>7083</v>
      </c>
      <c r="I1122" s="496" t="s">
        <v>47</v>
      </c>
      <c r="J1122" s="478" t="s">
        <v>922</v>
      </c>
      <c r="K1122" s="233" t="s">
        <v>1623</v>
      </c>
      <c r="L1122" s="495" t="s">
        <v>7908</v>
      </c>
      <c r="M1122" s="248"/>
      <c r="N1122" s="470" t="str">
        <f t="shared" ref="N1122:N1149" si="41">SUM(U1122:Y1122)&amp;CHAR(10)&amp;CHAR(10)&amp;$U$5&amp;CHAR(10)&amp;U1122&amp;CHAR(10)&amp;$V$5&amp;CHAR(10)&amp;V1122&amp;CHAR(10)&amp;$W$5&amp;CHAR(10)&amp;W1122&amp;CHAR(10)&amp;$X$5&amp;CHAR(10)&amp;X1122&amp;CHAR(10)&amp;$Y$5&amp;CHAR(10)&amp;Y1122</f>
        <v>211
一般
211
療養
0
精神
0
結核
0
感染
0</v>
      </c>
      <c r="O1122" s="279"/>
      <c r="P1122" s="585" t="s">
        <v>1915</v>
      </c>
      <c r="U1122" s="473">
        <v>211</v>
      </c>
      <c r="V1122" s="563">
        <v>0</v>
      </c>
      <c r="W1122" s="563">
        <v>0</v>
      </c>
      <c r="X1122" s="563">
        <v>0</v>
      </c>
      <c r="Y1122" s="563">
        <v>0</v>
      </c>
      <c r="Z1122" s="563">
        <f t="shared" ref="Z1122:Z1142" si="42">SUM(U1122:Y1122)</f>
        <v>211</v>
      </c>
      <c r="AA1122" s="280"/>
    </row>
    <row r="1123" spans="1:28" ht="171" x14ac:dyDescent="0.15">
      <c r="A1123" s="212" t="s">
        <v>4923</v>
      </c>
      <c r="B1123" s="213" t="s">
        <v>6225</v>
      </c>
      <c r="C1123" s="493" t="s">
        <v>4122</v>
      </c>
      <c r="D1123" s="490" t="s">
        <v>5239</v>
      </c>
      <c r="E1123" s="490" t="s">
        <v>5228</v>
      </c>
      <c r="F1123" s="233" t="s">
        <v>3250</v>
      </c>
      <c r="G1123" s="497" t="s">
        <v>7369</v>
      </c>
      <c r="H1123" s="495" t="s">
        <v>6239</v>
      </c>
      <c r="I1123" s="496" t="s">
        <v>55</v>
      </c>
      <c r="J1123" s="478" t="s">
        <v>4287</v>
      </c>
      <c r="K1123" s="233" t="s">
        <v>4345</v>
      </c>
      <c r="L1123" s="495" t="s">
        <v>6486</v>
      </c>
      <c r="M1123" s="248"/>
      <c r="N1123" s="470" t="str">
        <f t="shared" si="41"/>
        <v>333
一般
300
療養
0
精神
0
結核
33
感染
0</v>
      </c>
      <c r="O1123" s="279"/>
      <c r="P1123" s="586" t="s">
        <v>7909</v>
      </c>
      <c r="U1123" s="473">
        <v>300</v>
      </c>
      <c r="V1123" s="563">
        <v>0</v>
      </c>
      <c r="W1123" s="563">
        <v>0</v>
      </c>
      <c r="X1123" s="563">
        <v>33</v>
      </c>
      <c r="Y1123" s="563">
        <v>0</v>
      </c>
      <c r="Z1123" s="563">
        <f t="shared" si="42"/>
        <v>333</v>
      </c>
      <c r="AA1123" s="280"/>
    </row>
    <row r="1124" spans="1:28" ht="185.25" x14ac:dyDescent="0.15">
      <c r="A1124" s="212" t="s">
        <v>4923</v>
      </c>
      <c r="B1124" s="213" t="s">
        <v>6225</v>
      </c>
      <c r="C1124" s="493" t="s">
        <v>4122</v>
      </c>
      <c r="D1124" s="490" t="s">
        <v>5239</v>
      </c>
      <c r="E1124" s="490" t="s">
        <v>5228</v>
      </c>
      <c r="F1124" s="233" t="s">
        <v>4844</v>
      </c>
      <c r="G1124" s="497" t="s">
        <v>4155</v>
      </c>
      <c r="H1124" s="495" t="s">
        <v>7084</v>
      </c>
      <c r="I1124" s="496" t="s">
        <v>6762</v>
      </c>
      <c r="J1124" s="478" t="s">
        <v>922</v>
      </c>
      <c r="K1124" s="233" t="s">
        <v>1624</v>
      </c>
      <c r="L1124" s="495" t="s">
        <v>8226</v>
      </c>
      <c r="M1124" s="248"/>
      <c r="N1124" s="470" t="str">
        <f t="shared" si="41"/>
        <v>684
一般
679
療養
0
精神
0
結核
0
感染
5</v>
      </c>
      <c r="O1124" s="279"/>
      <c r="P1124" s="586" t="s">
        <v>7466</v>
      </c>
      <c r="U1124" s="473">
        <v>679</v>
      </c>
      <c r="V1124" s="563">
        <v>0</v>
      </c>
      <c r="W1124" s="563">
        <v>0</v>
      </c>
      <c r="X1124" s="563">
        <v>0</v>
      </c>
      <c r="Y1124" s="563">
        <v>5</v>
      </c>
      <c r="Z1124" s="563">
        <f t="shared" si="42"/>
        <v>684</v>
      </c>
      <c r="AA1124" s="280"/>
    </row>
    <row r="1125" spans="1:28" ht="171" x14ac:dyDescent="0.15">
      <c r="A1125" s="212" t="s">
        <v>4923</v>
      </c>
      <c r="B1125" s="213" t="s">
        <v>6225</v>
      </c>
      <c r="C1125" s="493" t="s">
        <v>4122</v>
      </c>
      <c r="D1125" s="490" t="s">
        <v>5239</v>
      </c>
      <c r="E1125" s="490" t="s">
        <v>5228</v>
      </c>
      <c r="F1125" s="233" t="s">
        <v>4501</v>
      </c>
      <c r="G1125" s="497" t="s">
        <v>4156</v>
      </c>
      <c r="H1125" s="495" t="s">
        <v>4153</v>
      </c>
      <c r="I1125" s="496" t="s">
        <v>4232</v>
      </c>
      <c r="J1125" s="478" t="s">
        <v>922</v>
      </c>
      <c r="K1125" s="233" t="s">
        <v>1624</v>
      </c>
      <c r="L1125" s="495" t="s">
        <v>7595</v>
      </c>
      <c r="M1125" s="248"/>
      <c r="N1125" s="470" t="str">
        <f t="shared" si="41"/>
        <v>230
一般
0
療養
0
精神
230
結核
0
感染
0</v>
      </c>
      <c r="O1125" s="279"/>
      <c r="P1125" s="585" t="s">
        <v>1625</v>
      </c>
      <c r="U1125" s="473">
        <v>0</v>
      </c>
      <c r="V1125" s="563">
        <v>0</v>
      </c>
      <c r="W1125" s="563">
        <v>230</v>
      </c>
      <c r="X1125" s="501">
        <v>0</v>
      </c>
      <c r="Y1125" s="563">
        <v>0</v>
      </c>
      <c r="Z1125" s="563">
        <f t="shared" si="42"/>
        <v>230</v>
      </c>
      <c r="AA1125" s="280"/>
    </row>
    <row r="1126" spans="1:28" ht="171" x14ac:dyDescent="0.15">
      <c r="A1126" s="212" t="s">
        <v>4923</v>
      </c>
      <c r="B1126" s="213" t="s">
        <v>6225</v>
      </c>
      <c r="C1126" s="493" t="s">
        <v>4122</v>
      </c>
      <c r="D1126" s="490" t="s">
        <v>5239</v>
      </c>
      <c r="E1126" s="490" t="s">
        <v>5228</v>
      </c>
      <c r="F1126" s="458" t="s">
        <v>4845</v>
      </c>
      <c r="G1126" s="281" t="s">
        <v>4157</v>
      </c>
      <c r="H1126" s="476" t="s">
        <v>4152</v>
      </c>
      <c r="I1126" s="454" t="s">
        <v>4233</v>
      </c>
      <c r="J1126" s="478" t="s">
        <v>922</v>
      </c>
      <c r="K1126" s="458" t="s">
        <v>1626</v>
      </c>
      <c r="L1126" s="272" t="s">
        <v>7596</v>
      </c>
      <c r="M1126" s="242"/>
      <c r="N1126" s="470" t="str">
        <f t="shared" si="41"/>
        <v>459
一般
459
療養
0
精神
0
結核
0
感染
0</v>
      </c>
      <c r="O1126" s="282"/>
      <c r="P1126" s="457" t="s">
        <v>5862</v>
      </c>
      <c r="U1126" s="473">
        <v>459</v>
      </c>
      <c r="V1126" s="474">
        <v>0</v>
      </c>
      <c r="W1126" s="474">
        <v>0</v>
      </c>
      <c r="X1126" s="474">
        <v>0</v>
      </c>
      <c r="Y1126" s="474">
        <v>0</v>
      </c>
      <c r="Z1126" s="563">
        <f t="shared" si="42"/>
        <v>459</v>
      </c>
      <c r="AA1126" s="280"/>
    </row>
    <row r="1127" spans="1:28" ht="171" x14ac:dyDescent="0.15">
      <c r="A1127" s="212" t="s">
        <v>4923</v>
      </c>
      <c r="B1127" s="213" t="s">
        <v>6225</v>
      </c>
      <c r="C1127" s="493" t="s">
        <v>4122</v>
      </c>
      <c r="D1127" s="490" t="s">
        <v>5239</v>
      </c>
      <c r="E1127" s="490" t="s">
        <v>5228</v>
      </c>
      <c r="F1127" s="458" t="s">
        <v>4846</v>
      </c>
      <c r="G1127" s="281" t="s">
        <v>4158</v>
      </c>
      <c r="H1127" s="476" t="s">
        <v>4123</v>
      </c>
      <c r="I1127" s="454" t="s">
        <v>2352</v>
      </c>
      <c r="J1127" s="478" t="s">
        <v>922</v>
      </c>
      <c r="K1127" s="458" t="s">
        <v>1456</v>
      </c>
      <c r="L1127" s="272" t="s">
        <v>6029</v>
      </c>
      <c r="M1127" s="242"/>
      <c r="N1127" s="470" t="str">
        <f t="shared" si="41"/>
        <v>35
一般
35
療養
0
精神
0
結核
0
感染
0</v>
      </c>
      <c r="O1127" s="282"/>
      <c r="P1127" s="457" t="s">
        <v>5863</v>
      </c>
      <c r="U1127" s="473">
        <v>35</v>
      </c>
      <c r="V1127" s="474">
        <v>0</v>
      </c>
      <c r="W1127" s="474">
        <v>0</v>
      </c>
      <c r="X1127" s="474">
        <v>0</v>
      </c>
      <c r="Y1127" s="474">
        <v>0</v>
      </c>
      <c r="Z1127" s="563">
        <f t="shared" si="42"/>
        <v>35</v>
      </c>
      <c r="AA1127" s="280"/>
    </row>
    <row r="1128" spans="1:28" ht="171" x14ac:dyDescent="0.15">
      <c r="A1128" s="212" t="s">
        <v>4923</v>
      </c>
      <c r="B1128" s="213" t="s">
        <v>6225</v>
      </c>
      <c r="C1128" s="493" t="s">
        <v>4122</v>
      </c>
      <c r="D1128" s="490" t="s">
        <v>5239</v>
      </c>
      <c r="E1128" s="490" t="s">
        <v>5229</v>
      </c>
      <c r="F1128" s="233" t="s">
        <v>4847</v>
      </c>
      <c r="G1128" s="497" t="s">
        <v>4159</v>
      </c>
      <c r="H1128" s="495" t="s">
        <v>4151</v>
      </c>
      <c r="I1128" s="496" t="s">
        <v>4231</v>
      </c>
      <c r="J1128" s="478" t="s">
        <v>922</v>
      </c>
      <c r="K1128" s="233" t="s">
        <v>1473</v>
      </c>
      <c r="L1128" s="496" t="s">
        <v>2116</v>
      </c>
      <c r="M1128" s="248"/>
      <c r="N1128" s="470" t="str">
        <f t="shared" si="41"/>
        <v>96
一般
48
療養
48
精神
0
結核
0
感染
0</v>
      </c>
      <c r="O1128" s="279"/>
      <c r="P1128" s="585" t="s">
        <v>5864</v>
      </c>
      <c r="U1128" s="473">
        <v>48</v>
      </c>
      <c r="V1128" s="563">
        <v>48</v>
      </c>
      <c r="W1128" s="563">
        <v>0</v>
      </c>
      <c r="X1128" s="563">
        <v>0</v>
      </c>
      <c r="Y1128" s="563">
        <v>0</v>
      </c>
      <c r="Z1128" s="563">
        <f t="shared" si="42"/>
        <v>96</v>
      </c>
      <c r="AA1128" s="280"/>
    </row>
    <row r="1129" spans="1:28" ht="171" x14ac:dyDescent="0.15">
      <c r="A1129" s="212" t="s">
        <v>4923</v>
      </c>
      <c r="B1129" s="213" t="s">
        <v>6225</v>
      </c>
      <c r="C1129" s="493" t="s">
        <v>4122</v>
      </c>
      <c r="D1129" s="490" t="s">
        <v>5239</v>
      </c>
      <c r="E1129" s="490" t="s">
        <v>5230</v>
      </c>
      <c r="F1129" s="233" t="s">
        <v>4848</v>
      </c>
      <c r="G1129" s="497" t="s">
        <v>4160</v>
      </c>
      <c r="H1129" s="495" t="s">
        <v>4150</v>
      </c>
      <c r="I1129" s="496" t="s">
        <v>2350</v>
      </c>
      <c r="J1129" s="478" t="s">
        <v>922</v>
      </c>
      <c r="K1129" s="233" t="s">
        <v>1474</v>
      </c>
      <c r="L1129" s="495" t="s">
        <v>1627</v>
      </c>
      <c r="M1129" s="248"/>
      <c r="N1129" s="470" t="str">
        <f t="shared" si="41"/>
        <v>44
一般
44
療養
0
精神
0
結核
0
感染
0</v>
      </c>
      <c r="O1129" s="279"/>
      <c r="P1129" s="585" t="s">
        <v>7910</v>
      </c>
      <c r="U1129" s="473">
        <v>44</v>
      </c>
      <c r="V1129" s="563">
        <v>0</v>
      </c>
      <c r="W1129" s="563">
        <v>0</v>
      </c>
      <c r="X1129" s="563">
        <v>0</v>
      </c>
      <c r="Y1129" s="563">
        <v>0</v>
      </c>
      <c r="Z1129" s="563">
        <f t="shared" si="42"/>
        <v>44</v>
      </c>
      <c r="AA1129" s="280"/>
    </row>
    <row r="1130" spans="1:28" ht="171" x14ac:dyDescent="0.15">
      <c r="A1130" s="212" t="s">
        <v>4923</v>
      </c>
      <c r="B1130" s="213" t="s">
        <v>6225</v>
      </c>
      <c r="C1130" s="493" t="s">
        <v>4122</v>
      </c>
      <c r="D1130" s="490" t="s">
        <v>5239</v>
      </c>
      <c r="E1130" s="490" t="s">
        <v>5228</v>
      </c>
      <c r="F1130" s="233" t="s">
        <v>5927</v>
      </c>
      <c r="G1130" s="497" t="s">
        <v>4161</v>
      </c>
      <c r="H1130" s="495" t="s">
        <v>7085</v>
      </c>
      <c r="I1130" s="496" t="s">
        <v>7086</v>
      </c>
      <c r="J1130" s="478" t="s">
        <v>7087</v>
      </c>
      <c r="K1130" s="233" t="s">
        <v>7088</v>
      </c>
      <c r="L1130" s="495" t="s">
        <v>7089</v>
      </c>
      <c r="M1130" s="248"/>
      <c r="N1130" s="470" t="str">
        <f t="shared" si="41"/>
        <v>160
一般
0
療養
0
精神
160
結核
0
感染
0</v>
      </c>
      <c r="O1130" s="279"/>
      <c r="P1130" s="585" t="s">
        <v>1916</v>
      </c>
      <c r="U1130" s="473">
        <v>0</v>
      </c>
      <c r="V1130" s="563">
        <v>0</v>
      </c>
      <c r="W1130" s="563">
        <v>160</v>
      </c>
      <c r="X1130" s="563">
        <v>0</v>
      </c>
      <c r="Y1130" s="563">
        <v>0</v>
      </c>
      <c r="Z1130" s="563">
        <f t="shared" si="42"/>
        <v>160</v>
      </c>
      <c r="AA1130" s="280"/>
    </row>
    <row r="1131" spans="1:28" ht="171" x14ac:dyDescent="0.15">
      <c r="A1131" s="212" t="s">
        <v>4923</v>
      </c>
      <c r="B1131" s="213" t="s">
        <v>6225</v>
      </c>
      <c r="C1131" s="493" t="s">
        <v>4122</v>
      </c>
      <c r="D1131" s="490" t="s">
        <v>5239</v>
      </c>
      <c r="E1131" s="490" t="s">
        <v>5228</v>
      </c>
      <c r="F1131" s="233" t="s">
        <v>5928</v>
      </c>
      <c r="G1131" s="497" t="s">
        <v>4162</v>
      </c>
      <c r="H1131" s="495" t="s">
        <v>4148</v>
      </c>
      <c r="I1131" s="496" t="s">
        <v>2351</v>
      </c>
      <c r="J1131" s="478" t="s">
        <v>4256</v>
      </c>
      <c r="K1131" s="233" t="s">
        <v>4258</v>
      </c>
      <c r="L1131" s="495" t="s">
        <v>7467</v>
      </c>
      <c r="M1131" s="248"/>
      <c r="N1131" s="470" t="str">
        <f t="shared" si="41"/>
        <v>198
一般
0
療養
0
精神
198
結核
0
感染
0</v>
      </c>
      <c r="O1131" s="279"/>
      <c r="P1131" s="585" t="s">
        <v>8227</v>
      </c>
      <c r="U1131" s="473">
        <v>0</v>
      </c>
      <c r="V1131" s="563">
        <v>0</v>
      </c>
      <c r="W1131" s="563">
        <v>198</v>
      </c>
      <c r="X1131" s="563">
        <v>0</v>
      </c>
      <c r="Y1131" s="563">
        <v>0</v>
      </c>
      <c r="Z1131" s="563">
        <f t="shared" si="42"/>
        <v>198</v>
      </c>
      <c r="AA1131" s="280"/>
    </row>
    <row r="1132" spans="1:28" ht="171" x14ac:dyDescent="0.15">
      <c r="A1132" s="212" t="s">
        <v>4923</v>
      </c>
      <c r="B1132" s="213" t="s">
        <v>6225</v>
      </c>
      <c r="C1132" s="493" t="s">
        <v>4122</v>
      </c>
      <c r="D1132" s="490" t="s">
        <v>5239</v>
      </c>
      <c r="E1132" s="490" t="s">
        <v>5228</v>
      </c>
      <c r="F1132" s="233" t="s">
        <v>5929</v>
      </c>
      <c r="G1132" s="497" t="s">
        <v>4163</v>
      </c>
      <c r="H1132" s="495" t="s">
        <v>4149</v>
      </c>
      <c r="I1132" s="496" t="s">
        <v>1788</v>
      </c>
      <c r="J1132" s="478" t="s">
        <v>4257</v>
      </c>
      <c r="K1132" s="233" t="s">
        <v>4259</v>
      </c>
      <c r="L1132" s="495" t="s">
        <v>1628</v>
      </c>
      <c r="M1132" s="248"/>
      <c r="N1132" s="470" t="str">
        <f t="shared" si="41"/>
        <v>45
一般
45
療養
0
精神
0
結核
0
感染
0</v>
      </c>
      <c r="O1132" s="279"/>
      <c r="P1132" s="585" t="s">
        <v>8228</v>
      </c>
      <c r="U1132" s="473">
        <v>45</v>
      </c>
      <c r="V1132" s="563">
        <v>0</v>
      </c>
      <c r="W1132" s="563">
        <v>0</v>
      </c>
      <c r="X1132" s="563">
        <v>0</v>
      </c>
      <c r="Y1132" s="563">
        <v>0</v>
      </c>
      <c r="Z1132" s="563">
        <f t="shared" si="42"/>
        <v>45</v>
      </c>
      <c r="AA1132" s="280"/>
    </row>
    <row r="1133" spans="1:28" ht="171" x14ac:dyDescent="0.15">
      <c r="A1133" s="212" t="s">
        <v>4923</v>
      </c>
      <c r="B1133" s="213" t="s">
        <v>6225</v>
      </c>
      <c r="C1133" s="493" t="s">
        <v>4122</v>
      </c>
      <c r="D1133" s="490" t="s">
        <v>5239</v>
      </c>
      <c r="E1133" s="490" t="s">
        <v>5228</v>
      </c>
      <c r="F1133" s="233" t="s">
        <v>5930</v>
      </c>
      <c r="G1133" s="497" t="s">
        <v>4164</v>
      </c>
      <c r="H1133" s="495" t="s">
        <v>4147</v>
      </c>
      <c r="I1133" s="496" t="s">
        <v>4234</v>
      </c>
      <c r="J1133" s="478" t="s">
        <v>4285</v>
      </c>
      <c r="K1133" s="233" t="s">
        <v>4292</v>
      </c>
      <c r="L1133" s="495" t="s">
        <v>4822</v>
      </c>
      <c r="M1133" s="248"/>
      <c r="N1133" s="470" t="str">
        <f t="shared" si="41"/>
        <v>332
一般
106
療養
144
精神
82
結核
0
感染
0</v>
      </c>
      <c r="O1133" s="279"/>
      <c r="P1133" s="585" t="s">
        <v>6259</v>
      </c>
      <c r="U1133" s="473">
        <v>106</v>
      </c>
      <c r="V1133" s="563">
        <v>144</v>
      </c>
      <c r="W1133" s="563">
        <v>82</v>
      </c>
      <c r="X1133" s="563">
        <v>0</v>
      </c>
      <c r="Y1133" s="563">
        <v>0</v>
      </c>
      <c r="Z1133" s="563">
        <f t="shared" si="42"/>
        <v>332</v>
      </c>
      <c r="AA1133" s="280"/>
    </row>
    <row r="1134" spans="1:28" ht="171" x14ac:dyDescent="0.15">
      <c r="A1134" s="212" t="s">
        <v>4923</v>
      </c>
      <c r="B1134" s="213" t="s">
        <v>6225</v>
      </c>
      <c r="C1134" s="493" t="s">
        <v>4122</v>
      </c>
      <c r="D1134" s="490" t="s">
        <v>5239</v>
      </c>
      <c r="E1134" s="490" t="s">
        <v>5228</v>
      </c>
      <c r="F1134" s="233" t="s">
        <v>5931</v>
      </c>
      <c r="G1134" s="497" t="s">
        <v>4165</v>
      </c>
      <c r="H1134" s="495" t="s">
        <v>4146</v>
      </c>
      <c r="I1134" s="496" t="s">
        <v>4235</v>
      </c>
      <c r="J1134" s="478" t="s">
        <v>4288</v>
      </c>
      <c r="K1134" s="233" t="s">
        <v>4291</v>
      </c>
      <c r="L1134" s="273" t="s">
        <v>6030</v>
      </c>
      <c r="M1134" s="248"/>
      <c r="N1134" s="470" t="str">
        <f t="shared" si="41"/>
        <v>199
一般
86
療養
113
精神
0
結核
0
感染
0</v>
      </c>
      <c r="O1134" s="279"/>
      <c r="P1134" s="585" t="s">
        <v>6170</v>
      </c>
      <c r="U1134" s="473">
        <v>86</v>
      </c>
      <c r="V1134" s="563">
        <v>113</v>
      </c>
      <c r="W1134" s="563">
        <v>0</v>
      </c>
      <c r="X1134" s="563">
        <v>0</v>
      </c>
      <c r="Y1134" s="563">
        <v>0</v>
      </c>
      <c r="Z1134" s="563">
        <f t="shared" si="42"/>
        <v>199</v>
      </c>
      <c r="AA1134" s="280"/>
    </row>
    <row r="1135" spans="1:28" ht="171" x14ac:dyDescent="0.15">
      <c r="A1135" s="212" t="s">
        <v>4923</v>
      </c>
      <c r="B1135" s="213" t="s">
        <v>6225</v>
      </c>
      <c r="C1135" s="253" t="s">
        <v>4122</v>
      </c>
      <c r="D1135" s="490" t="s">
        <v>5239</v>
      </c>
      <c r="E1135" s="490" t="s">
        <v>5228</v>
      </c>
      <c r="F1135" s="233" t="s">
        <v>6031</v>
      </c>
      <c r="G1135" s="497" t="s">
        <v>6032</v>
      </c>
      <c r="H1135" s="495" t="s">
        <v>7090</v>
      </c>
      <c r="I1135" s="496" t="s">
        <v>47</v>
      </c>
      <c r="J1135" s="478" t="s">
        <v>1211</v>
      </c>
      <c r="K1135" s="233" t="s">
        <v>7091</v>
      </c>
      <c r="L1135" s="495" t="s">
        <v>6487</v>
      </c>
      <c r="M1135" s="248"/>
      <c r="N1135" s="470" t="str">
        <f t="shared" si="41"/>
        <v>191
一般
191
療養
0
精神
0
結核
0
感染
0</v>
      </c>
      <c r="O1135" s="279"/>
      <c r="P1135" s="585" t="s">
        <v>7597</v>
      </c>
      <c r="U1135" s="473">
        <v>191</v>
      </c>
      <c r="V1135" s="563">
        <v>0</v>
      </c>
      <c r="W1135" s="563">
        <v>0</v>
      </c>
      <c r="X1135" s="563">
        <v>0</v>
      </c>
      <c r="Y1135" s="563">
        <v>0</v>
      </c>
      <c r="Z1135" s="563">
        <f t="shared" si="42"/>
        <v>191</v>
      </c>
      <c r="AA1135" s="280"/>
    </row>
    <row r="1136" spans="1:28" ht="171" x14ac:dyDescent="0.15">
      <c r="A1136" s="212" t="s">
        <v>4923</v>
      </c>
      <c r="B1136" s="213" t="s">
        <v>6225</v>
      </c>
      <c r="C1136" s="493" t="s">
        <v>4122</v>
      </c>
      <c r="D1136" s="490" t="s">
        <v>5239</v>
      </c>
      <c r="E1136" s="490" t="s">
        <v>5228</v>
      </c>
      <c r="F1136" s="233" t="s">
        <v>1629</v>
      </c>
      <c r="G1136" s="497" t="s">
        <v>4166</v>
      </c>
      <c r="H1136" s="495" t="s">
        <v>4145</v>
      </c>
      <c r="I1136" s="496" t="s">
        <v>2462</v>
      </c>
      <c r="J1136" s="478" t="s">
        <v>4297</v>
      </c>
      <c r="K1136" s="233" t="s">
        <v>4301</v>
      </c>
      <c r="L1136" s="495" t="s">
        <v>6249</v>
      </c>
      <c r="M1136" s="248"/>
      <c r="N1136" s="470" t="str">
        <f>SUM(U1136:Y1136)&amp;CHAR(10)&amp;CHAR(10)&amp;$U$5&amp;CHAR(10)&amp;U1136&amp;CHAR(10)&amp;$V$5&amp;CHAR(10)&amp;V1136&amp;CHAR(10)&amp;$W$5&amp;CHAR(10)&amp;W1136&amp;CHAR(10)&amp;$X$5&amp;CHAR(10)&amp;X1136&amp;CHAR(10)&amp;$Y$5&amp;CHAR(10)&amp;Y1136</f>
        <v>345
一般
0
療養
51
精神
294
結核
0
感染
0</v>
      </c>
      <c r="O1136" s="279"/>
      <c r="P1136" s="585" t="s">
        <v>5865</v>
      </c>
      <c r="U1136" s="546">
        <v>0</v>
      </c>
      <c r="V1136" s="565">
        <v>51</v>
      </c>
      <c r="W1136" s="566">
        <v>294</v>
      </c>
      <c r="X1136" s="565">
        <v>0</v>
      </c>
      <c r="Y1136" s="565">
        <v>0</v>
      </c>
      <c r="Z1136" s="565">
        <f>SUM(U1136:Y1136)</f>
        <v>345</v>
      </c>
      <c r="AA1136" s="485"/>
      <c r="AB1136" s="283"/>
    </row>
    <row r="1137" spans="1:28" ht="171" x14ac:dyDescent="0.15">
      <c r="A1137" s="212" t="s">
        <v>4923</v>
      </c>
      <c r="B1137" s="213" t="s">
        <v>6225</v>
      </c>
      <c r="C1137" s="493" t="s">
        <v>4122</v>
      </c>
      <c r="D1137" s="490" t="s">
        <v>5239</v>
      </c>
      <c r="E1137" s="490" t="s">
        <v>5228</v>
      </c>
      <c r="F1137" s="233" t="s">
        <v>4849</v>
      </c>
      <c r="G1137" s="497" t="s">
        <v>7092</v>
      </c>
      <c r="H1137" s="495" t="s">
        <v>7469</v>
      </c>
      <c r="I1137" s="496" t="s">
        <v>7093</v>
      </c>
      <c r="J1137" s="478" t="s">
        <v>1211</v>
      </c>
      <c r="K1137" s="233" t="s">
        <v>1430</v>
      </c>
      <c r="L1137" s="495" t="s">
        <v>1917</v>
      </c>
      <c r="M1137" s="248"/>
      <c r="N1137" s="470" t="str">
        <f t="shared" ref="N1137" si="43">SUM(U1137:Y1137)&amp;CHAR(10)&amp;CHAR(10)&amp;$U$5&amp;CHAR(10)&amp;U1137&amp;CHAR(10)&amp;$V$5&amp;CHAR(10)&amp;V1137&amp;CHAR(10)&amp;$W$5&amp;CHAR(10)&amp;W1137&amp;CHAR(10)&amp;$X$5&amp;CHAR(10)&amp;X1137&amp;CHAR(10)&amp;$Y$5&amp;CHAR(10)&amp;Y1137</f>
        <v>122
一般
82
療養
40
精神
0
結核
0
感染
0</v>
      </c>
      <c r="O1137" s="279"/>
      <c r="P1137" s="585" t="s">
        <v>8563</v>
      </c>
      <c r="U1137" s="473">
        <v>82</v>
      </c>
      <c r="V1137" s="563">
        <v>40</v>
      </c>
      <c r="W1137" s="563">
        <v>0</v>
      </c>
      <c r="X1137" s="563">
        <v>0</v>
      </c>
      <c r="Y1137" s="563">
        <v>0</v>
      </c>
      <c r="Z1137" s="563">
        <f t="shared" si="42"/>
        <v>122</v>
      </c>
      <c r="AA1137" s="280"/>
      <c r="AB1137" s="283"/>
    </row>
    <row r="1138" spans="1:28" ht="171" x14ac:dyDescent="0.15">
      <c r="A1138" s="212" t="s">
        <v>4923</v>
      </c>
      <c r="B1138" s="213" t="s">
        <v>6225</v>
      </c>
      <c r="C1138" s="493" t="s">
        <v>4122</v>
      </c>
      <c r="D1138" s="490" t="s">
        <v>5239</v>
      </c>
      <c r="E1138" s="490" t="s">
        <v>5228</v>
      </c>
      <c r="F1138" s="233" t="s">
        <v>4850</v>
      </c>
      <c r="G1138" s="497" t="s">
        <v>4167</v>
      </c>
      <c r="H1138" s="495" t="s">
        <v>4144</v>
      </c>
      <c r="I1138" s="496" t="s">
        <v>1733</v>
      </c>
      <c r="J1138" s="478" t="s">
        <v>4297</v>
      </c>
      <c r="K1138" s="233" t="s">
        <v>4302</v>
      </c>
      <c r="L1138" s="495" t="s">
        <v>206</v>
      </c>
      <c r="M1138" s="248"/>
      <c r="N1138" s="470" t="str">
        <f t="shared" si="41"/>
        <v>78
一般
46
療養
32
精神
0
結核
0
感染
0</v>
      </c>
      <c r="O1138" s="279"/>
      <c r="P1138" s="585" t="s">
        <v>8564</v>
      </c>
      <c r="U1138" s="473">
        <v>46</v>
      </c>
      <c r="V1138" s="563">
        <v>32</v>
      </c>
      <c r="W1138" s="563">
        <v>0</v>
      </c>
      <c r="X1138" s="563">
        <v>0</v>
      </c>
      <c r="Y1138" s="563">
        <v>0</v>
      </c>
      <c r="Z1138" s="563">
        <f t="shared" si="42"/>
        <v>78</v>
      </c>
      <c r="AA1138" s="280"/>
    </row>
    <row r="1139" spans="1:28" ht="171" x14ac:dyDescent="0.15">
      <c r="A1139" s="212" t="s">
        <v>4923</v>
      </c>
      <c r="B1139" s="213" t="s">
        <v>6225</v>
      </c>
      <c r="C1139" s="493" t="s">
        <v>4122</v>
      </c>
      <c r="D1139" s="490" t="s">
        <v>5239</v>
      </c>
      <c r="E1139" s="490" t="s">
        <v>5228</v>
      </c>
      <c r="F1139" s="233" t="s">
        <v>1630</v>
      </c>
      <c r="G1139" s="497" t="s">
        <v>4168</v>
      </c>
      <c r="H1139" s="495" t="s">
        <v>4143</v>
      </c>
      <c r="I1139" s="496" t="s">
        <v>2109</v>
      </c>
      <c r="J1139" s="478" t="s">
        <v>4297</v>
      </c>
      <c r="K1139" s="233" t="s">
        <v>4303</v>
      </c>
      <c r="L1139" s="495" t="s">
        <v>1631</v>
      </c>
      <c r="M1139" s="248"/>
      <c r="N1139" s="470" t="str">
        <f t="shared" si="41"/>
        <v>69
一般
37
療養
32
精神
0
結核
0
感染
0</v>
      </c>
      <c r="O1139" s="279"/>
      <c r="P1139" s="585" t="s">
        <v>6033</v>
      </c>
      <c r="U1139" s="473">
        <v>37</v>
      </c>
      <c r="V1139" s="563">
        <v>32</v>
      </c>
      <c r="W1139" s="563">
        <v>0</v>
      </c>
      <c r="X1139" s="563">
        <v>0</v>
      </c>
      <c r="Y1139" s="563">
        <v>0</v>
      </c>
      <c r="Z1139" s="563">
        <f t="shared" si="42"/>
        <v>69</v>
      </c>
      <c r="AA1139" s="280"/>
    </row>
    <row r="1140" spans="1:28" ht="171" x14ac:dyDescent="0.15">
      <c r="A1140" s="212" t="s">
        <v>4923</v>
      </c>
      <c r="B1140" s="213" t="s">
        <v>6225</v>
      </c>
      <c r="C1140" s="493" t="s">
        <v>4122</v>
      </c>
      <c r="D1140" s="490" t="s">
        <v>5239</v>
      </c>
      <c r="E1140" s="490" t="s">
        <v>5228</v>
      </c>
      <c r="F1140" s="233" t="s">
        <v>5932</v>
      </c>
      <c r="G1140" s="497" t="s">
        <v>4169</v>
      </c>
      <c r="H1140" s="495" t="s">
        <v>4142</v>
      </c>
      <c r="I1140" s="496" t="s">
        <v>2288</v>
      </c>
      <c r="J1140" s="478" t="s">
        <v>1481</v>
      </c>
      <c r="K1140" s="233" t="s">
        <v>3258</v>
      </c>
      <c r="L1140" s="495" t="s">
        <v>6488</v>
      </c>
      <c r="M1140" s="248"/>
      <c r="N1140" s="470" t="str">
        <f t="shared" si="41"/>
        <v>140
一般
0
療養
0
精神
140
結核
0
感染
0</v>
      </c>
      <c r="O1140" s="279"/>
      <c r="P1140" s="585" t="s">
        <v>7605</v>
      </c>
      <c r="U1140" s="473">
        <v>0</v>
      </c>
      <c r="V1140" s="563">
        <v>0</v>
      </c>
      <c r="W1140" s="563">
        <v>140</v>
      </c>
      <c r="X1140" s="563">
        <v>0</v>
      </c>
      <c r="Y1140" s="563">
        <v>0</v>
      </c>
      <c r="Z1140" s="563">
        <f t="shared" si="42"/>
        <v>140</v>
      </c>
      <c r="AA1140" s="280"/>
    </row>
    <row r="1141" spans="1:28" ht="171" x14ac:dyDescent="0.15">
      <c r="A1141" s="212" t="s">
        <v>4923</v>
      </c>
      <c r="B1141" s="213" t="s">
        <v>6225</v>
      </c>
      <c r="C1141" s="493" t="s">
        <v>4122</v>
      </c>
      <c r="D1141" s="255" t="s">
        <v>5239</v>
      </c>
      <c r="E1141" s="255" t="s">
        <v>5228</v>
      </c>
      <c r="F1141" s="233" t="s">
        <v>4851</v>
      </c>
      <c r="G1141" s="497" t="s">
        <v>5307</v>
      </c>
      <c r="H1141" s="495" t="s">
        <v>7470</v>
      </c>
      <c r="I1141" s="496" t="s">
        <v>7094</v>
      </c>
      <c r="J1141" s="478" t="s">
        <v>1481</v>
      </c>
      <c r="K1141" s="233" t="s">
        <v>7095</v>
      </c>
      <c r="L1141" s="495" t="s">
        <v>7471</v>
      </c>
      <c r="M1141" s="248"/>
      <c r="N1141" s="470" t="str">
        <f t="shared" si="41"/>
        <v>223
一般
135
療養
88
精神
0
結核
0
感染
0</v>
      </c>
      <c r="O1141" s="279"/>
      <c r="P1141" s="585" t="s">
        <v>6489</v>
      </c>
      <c r="U1141" s="473">
        <v>135</v>
      </c>
      <c r="V1141" s="563">
        <v>88</v>
      </c>
      <c r="W1141" s="563">
        <v>0</v>
      </c>
      <c r="X1141" s="563">
        <v>0</v>
      </c>
      <c r="Y1141" s="563">
        <v>0</v>
      </c>
      <c r="Z1141" s="563">
        <f t="shared" si="42"/>
        <v>223</v>
      </c>
      <c r="AA1141" s="280"/>
    </row>
    <row r="1142" spans="1:28" ht="171" x14ac:dyDescent="0.15">
      <c r="A1142" s="212" t="s">
        <v>4923</v>
      </c>
      <c r="B1142" s="213" t="s">
        <v>6225</v>
      </c>
      <c r="C1142" s="493" t="s">
        <v>4122</v>
      </c>
      <c r="D1142" s="490" t="s">
        <v>5239</v>
      </c>
      <c r="E1142" s="490" t="s">
        <v>5228</v>
      </c>
      <c r="F1142" s="233" t="s">
        <v>7096</v>
      </c>
      <c r="G1142" s="497" t="s">
        <v>4170</v>
      </c>
      <c r="H1142" s="495" t="s">
        <v>7097</v>
      </c>
      <c r="I1142" s="496" t="s">
        <v>1869</v>
      </c>
      <c r="J1142" s="478" t="s">
        <v>1411</v>
      </c>
      <c r="K1142" s="233" t="s">
        <v>1270</v>
      </c>
      <c r="L1142" s="495" t="s">
        <v>6490</v>
      </c>
      <c r="M1142" s="248"/>
      <c r="N1142" s="470" t="str">
        <f t="shared" si="41"/>
        <v>120
一般
0
療養
120
精神
0
結核
0
感染
0</v>
      </c>
      <c r="O1142" s="279"/>
      <c r="P1142" s="585" t="s">
        <v>7993</v>
      </c>
      <c r="U1142" s="473">
        <v>0</v>
      </c>
      <c r="V1142" s="563">
        <v>120</v>
      </c>
      <c r="W1142" s="563">
        <v>0</v>
      </c>
      <c r="X1142" s="563">
        <v>0</v>
      </c>
      <c r="Y1142" s="563">
        <v>0</v>
      </c>
      <c r="Z1142" s="563">
        <f t="shared" si="42"/>
        <v>120</v>
      </c>
      <c r="AA1142" s="280"/>
    </row>
    <row r="1143" spans="1:28" ht="171" x14ac:dyDescent="0.15">
      <c r="A1143" s="212" t="s">
        <v>4923</v>
      </c>
      <c r="B1143" s="213" t="s">
        <v>6225</v>
      </c>
      <c r="C1143" s="493" t="s">
        <v>4122</v>
      </c>
      <c r="D1143" s="490" t="s">
        <v>5252</v>
      </c>
      <c r="E1143" s="490" t="s">
        <v>1948</v>
      </c>
      <c r="F1143" s="233" t="s">
        <v>7602</v>
      </c>
      <c r="G1143" s="497" t="s">
        <v>4171</v>
      </c>
      <c r="H1143" s="495" t="s">
        <v>4141</v>
      </c>
      <c r="I1143" s="496" t="s">
        <v>4236</v>
      </c>
      <c r="J1143" s="478" t="s">
        <v>4287</v>
      </c>
      <c r="K1143" s="233" t="s">
        <v>4345</v>
      </c>
      <c r="L1143" s="496" t="s">
        <v>7598</v>
      </c>
      <c r="M1143" s="248"/>
      <c r="N1143" s="470" t="str">
        <f t="shared" ref="N1143" si="44">SUM(U1143:Y1143)&amp;CHAR(10)&amp;CHAR(10)&amp;$U$5&amp;CHAR(10)&amp;U1143&amp;CHAR(10)&amp;$V$5&amp;CHAR(10)&amp;V1143&amp;CHAR(10)&amp;$W$5&amp;CHAR(10)&amp;W1143&amp;CHAR(10)&amp;$X$5&amp;CHAR(10)&amp;X1143&amp;CHAR(10)&amp;$Y$5&amp;CHAR(10)&amp;Y1143</f>
        <v>442
一般
442
療養
0
精神
0
結核
0
感染
0</v>
      </c>
      <c r="O1143" s="282"/>
      <c r="P1143" s="457" t="s">
        <v>7472</v>
      </c>
      <c r="U1143" s="473">
        <v>442</v>
      </c>
      <c r="V1143" s="563">
        <v>0</v>
      </c>
      <c r="W1143" s="563">
        <v>0</v>
      </c>
      <c r="X1143" s="563">
        <v>0</v>
      </c>
      <c r="Y1143" s="563">
        <v>0</v>
      </c>
      <c r="Z1143" s="563">
        <f t="shared" ref="Z1143:Z1161" si="45">SUM(U1143:Y1143)</f>
        <v>442</v>
      </c>
      <c r="AA1143" s="280"/>
    </row>
    <row r="1144" spans="1:28" ht="213.75" x14ac:dyDescent="0.15">
      <c r="A1144" s="212" t="s">
        <v>4923</v>
      </c>
      <c r="B1144" s="213" t="s">
        <v>6225</v>
      </c>
      <c r="C1144" s="493" t="s">
        <v>4122</v>
      </c>
      <c r="D1144" s="490" t="s">
        <v>5252</v>
      </c>
      <c r="E1144" s="490" t="s">
        <v>1948</v>
      </c>
      <c r="F1144" s="233" t="s">
        <v>4852</v>
      </c>
      <c r="G1144" s="281" t="s">
        <v>4172</v>
      </c>
      <c r="H1144" s="476" t="s">
        <v>7098</v>
      </c>
      <c r="I1144" s="454" t="s">
        <v>7099</v>
      </c>
      <c r="J1144" s="491" t="s">
        <v>4287</v>
      </c>
      <c r="K1144" s="233" t="s">
        <v>4317</v>
      </c>
      <c r="L1144" s="476" t="s">
        <v>7911</v>
      </c>
      <c r="M1144" s="248"/>
      <c r="N1144" s="470" t="str">
        <f t="shared" si="41"/>
        <v>644
一般
597
療養
0
精神
41
結核
0
感染
6</v>
      </c>
      <c r="O1144" s="270"/>
      <c r="P1144" s="585" t="s">
        <v>6222</v>
      </c>
      <c r="U1144" s="473">
        <v>597</v>
      </c>
      <c r="V1144" s="563">
        <v>0</v>
      </c>
      <c r="W1144" s="563">
        <v>41</v>
      </c>
      <c r="X1144" s="563">
        <v>0</v>
      </c>
      <c r="Y1144" s="563">
        <v>6</v>
      </c>
      <c r="Z1144" s="563">
        <f t="shared" si="45"/>
        <v>644</v>
      </c>
      <c r="AA1144" s="280"/>
    </row>
    <row r="1145" spans="1:28" ht="171" x14ac:dyDescent="0.15">
      <c r="A1145" s="212" t="s">
        <v>4923</v>
      </c>
      <c r="B1145" s="213" t="s">
        <v>6225</v>
      </c>
      <c r="C1145" s="493" t="s">
        <v>4122</v>
      </c>
      <c r="D1145" s="490" t="s">
        <v>5252</v>
      </c>
      <c r="E1145" s="490" t="s">
        <v>4255</v>
      </c>
      <c r="F1145" s="233" t="s">
        <v>3254</v>
      </c>
      <c r="G1145" s="497" t="s">
        <v>4173</v>
      </c>
      <c r="H1145" s="495" t="s">
        <v>4140</v>
      </c>
      <c r="I1145" s="496" t="s">
        <v>1817</v>
      </c>
      <c r="J1145" s="478" t="s">
        <v>922</v>
      </c>
      <c r="K1145" s="233" t="s">
        <v>76</v>
      </c>
      <c r="L1145" s="496" t="s">
        <v>2113</v>
      </c>
      <c r="M1145" s="248"/>
      <c r="N1145" s="470" t="str">
        <f t="shared" si="41"/>
        <v>257
一般
257
療養
0
精神
0
結核
0
感染
0</v>
      </c>
      <c r="O1145" s="279"/>
      <c r="P1145" s="585" t="s">
        <v>6491</v>
      </c>
      <c r="U1145" s="473">
        <v>257</v>
      </c>
      <c r="V1145" s="563">
        <v>0</v>
      </c>
      <c r="W1145" s="563">
        <v>0</v>
      </c>
      <c r="X1145" s="563">
        <v>0</v>
      </c>
      <c r="Y1145" s="563">
        <v>0</v>
      </c>
      <c r="Z1145" s="563">
        <f t="shared" si="45"/>
        <v>257</v>
      </c>
      <c r="AA1145" s="280"/>
    </row>
    <row r="1146" spans="1:28" ht="171" x14ac:dyDescent="0.15">
      <c r="A1146" s="212" t="s">
        <v>4923</v>
      </c>
      <c r="B1146" s="213" t="s">
        <v>6225</v>
      </c>
      <c r="C1146" s="493" t="s">
        <v>4122</v>
      </c>
      <c r="D1146" s="490" t="s">
        <v>5252</v>
      </c>
      <c r="E1146" s="490" t="s">
        <v>5251</v>
      </c>
      <c r="F1146" s="233" t="s">
        <v>4853</v>
      </c>
      <c r="G1146" s="497" t="s">
        <v>4174</v>
      </c>
      <c r="H1146" s="495" t="s">
        <v>7101</v>
      </c>
      <c r="I1146" s="496" t="s">
        <v>1129</v>
      </c>
      <c r="J1146" s="478" t="s">
        <v>922</v>
      </c>
      <c r="K1146" s="233" t="s">
        <v>1475</v>
      </c>
      <c r="L1146" s="495" t="s">
        <v>7102</v>
      </c>
      <c r="M1146" s="248"/>
      <c r="N1146" s="470" t="str">
        <f t="shared" si="41"/>
        <v>77
一般
45
療養
32
精神
0
結核
0
感染
0</v>
      </c>
      <c r="O1146" s="279"/>
      <c r="P1146" s="585" t="s">
        <v>7599</v>
      </c>
      <c r="U1146" s="473">
        <v>45</v>
      </c>
      <c r="V1146" s="563">
        <v>32</v>
      </c>
      <c r="W1146" s="563">
        <v>0</v>
      </c>
      <c r="X1146" s="563">
        <v>0</v>
      </c>
      <c r="Y1146" s="563">
        <v>0</v>
      </c>
      <c r="Z1146" s="563">
        <f t="shared" si="45"/>
        <v>77</v>
      </c>
      <c r="AA1146" s="280"/>
    </row>
    <row r="1147" spans="1:28" ht="171" x14ac:dyDescent="0.15">
      <c r="A1147" s="212" t="s">
        <v>4923</v>
      </c>
      <c r="B1147" s="213" t="s">
        <v>6225</v>
      </c>
      <c r="C1147" s="493" t="s">
        <v>4122</v>
      </c>
      <c r="D1147" s="490" t="s">
        <v>5252</v>
      </c>
      <c r="E1147" s="490" t="s">
        <v>1948</v>
      </c>
      <c r="F1147" s="233" t="s">
        <v>5933</v>
      </c>
      <c r="G1147" s="497" t="s">
        <v>4175</v>
      </c>
      <c r="H1147" s="495" t="s">
        <v>4139</v>
      </c>
      <c r="I1147" s="496" t="s">
        <v>4238</v>
      </c>
      <c r="J1147" s="478" t="s">
        <v>4288</v>
      </c>
      <c r="K1147" s="233" t="s">
        <v>4290</v>
      </c>
      <c r="L1147" s="495" t="s">
        <v>1632</v>
      </c>
      <c r="M1147" s="248"/>
      <c r="N1147" s="470" t="str">
        <f t="shared" si="41"/>
        <v>328
一般
0
療養
0
精神
328
結核
0
感染
0</v>
      </c>
      <c r="O1147" s="279"/>
      <c r="P1147" s="585" t="s">
        <v>5866</v>
      </c>
      <c r="U1147" s="473">
        <v>0</v>
      </c>
      <c r="V1147" s="563">
        <v>0</v>
      </c>
      <c r="W1147" s="563">
        <v>328</v>
      </c>
      <c r="X1147" s="563">
        <v>0</v>
      </c>
      <c r="Y1147" s="563">
        <v>0</v>
      </c>
      <c r="Z1147" s="563">
        <f t="shared" si="45"/>
        <v>328</v>
      </c>
      <c r="AA1147" s="280"/>
    </row>
    <row r="1148" spans="1:28" ht="171" x14ac:dyDescent="0.15">
      <c r="A1148" s="212" t="s">
        <v>4923</v>
      </c>
      <c r="B1148" s="213" t="s">
        <v>6225</v>
      </c>
      <c r="C1148" s="493" t="s">
        <v>4122</v>
      </c>
      <c r="D1148" s="490" t="s">
        <v>5252</v>
      </c>
      <c r="E1148" s="490" t="s">
        <v>1948</v>
      </c>
      <c r="F1148" s="458" t="s">
        <v>4854</v>
      </c>
      <c r="G1148" s="281" t="s">
        <v>4176</v>
      </c>
      <c r="H1148" s="476" t="s">
        <v>4138</v>
      </c>
      <c r="I1148" s="454" t="s">
        <v>2463</v>
      </c>
      <c r="J1148" s="478" t="s">
        <v>4260</v>
      </c>
      <c r="K1148" s="458" t="s">
        <v>4261</v>
      </c>
      <c r="L1148" s="476" t="s">
        <v>2340</v>
      </c>
      <c r="M1148" s="242"/>
      <c r="N1148" s="470" t="str">
        <f t="shared" si="41"/>
        <v>174
一般
174
療養
0
精神
0
結核
0
感染
0</v>
      </c>
      <c r="O1148" s="282"/>
      <c r="P1148" s="457" t="s">
        <v>7473</v>
      </c>
      <c r="U1148" s="473">
        <v>174</v>
      </c>
      <c r="V1148" s="563">
        <v>0</v>
      </c>
      <c r="W1148" s="563">
        <v>0</v>
      </c>
      <c r="X1148" s="563">
        <v>0</v>
      </c>
      <c r="Y1148" s="563">
        <v>0</v>
      </c>
      <c r="Z1148" s="563">
        <f t="shared" si="45"/>
        <v>174</v>
      </c>
      <c r="AA1148" s="280"/>
    </row>
    <row r="1149" spans="1:28" ht="171" x14ac:dyDescent="0.15">
      <c r="A1149" s="212" t="s">
        <v>4923</v>
      </c>
      <c r="B1149" s="213" t="s">
        <v>6225</v>
      </c>
      <c r="C1149" s="493" t="s">
        <v>4122</v>
      </c>
      <c r="D1149" s="490" t="s">
        <v>5252</v>
      </c>
      <c r="E1149" s="490" t="s">
        <v>1948</v>
      </c>
      <c r="F1149" s="233" t="s">
        <v>4855</v>
      </c>
      <c r="G1149" s="497" t="s">
        <v>4177</v>
      </c>
      <c r="H1149" s="495" t="s">
        <v>7103</v>
      </c>
      <c r="I1149" s="496" t="s">
        <v>64</v>
      </c>
      <c r="J1149" s="478" t="s">
        <v>7104</v>
      </c>
      <c r="K1149" s="458" t="s">
        <v>4261</v>
      </c>
      <c r="L1149" s="495" t="s">
        <v>4823</v>
      </c>
      <c r="M1149" s="242"/>
      <c r="N1149" s="470" t="str">
        <f t="shared" si="41"/>
        <v>116
一般
42
療養
74
精神
0
結核
0
感染
0</v>
      </c>
      <c r="O1149" s="279"/>
      <c r="P1149" s="586" t="s">
        <v>7474</v>
      </c>
      <c r="U1149" s="473">
        <v>42</v>
      </c>
      <c r="V1149" s="563">
        <v>74</v>
      </c>
      <c r="W1149" s="563">
        <v>0</v>
      </c>
      <c r="X1149" s="563">
        <v>0</v>
      </c>
      <c r="Y1149" s="563">
        <v>0</v>
      </c>
      <c r="Z1149" s="563">
        <f t="shared" si="45"/>
        <v>116</v>
      </c>
      <c r="AA1149" s="280"/>
    </row>
    <row r="1150" spans="1:28" ht="171" x14ac:dyDescent="0.15">
      <c r="A1150" s="212" t="s">
        <v>4923</v>
      </c>
      <c r="B1150" s="213" t="s">
        <v>6225</v>
      </c>
      <c r="C1150" s="493" t="s">
        <v>4122</v>
      </c>
      <c r="D1150" s="490" t="s">
        <v>5252</v>
      </c>
      <c r="E1150" s="490" t="s">
        <v>1948</v>
      </c>
      <c r="F1150" s="233" t="s">
        <v>5934</v>
      </c>
      <c r="G1150" s="497" t="s">
        <v>4178</v>
      </c>
      <c r="H1150" s="495" t="s">
        <v>4137</v>
      </c>
      <c r="I1150" s="496" t="s">
        <v>2361</v>
      </c>
      <c r="J1150" s="478" t="s">
        <v>4262</v>
      </c>
      <c r="K1150" s="233" t="s">
        <v>4259</v>
      </c>
      <c r="L1150" s="495" t="s">
        <v>1633</v>
      </c>
      <c r="M1150" s="248"/>
      <c r="N1150" s="470" t="str">
        <f t="shared" ref="N1150:N1180" si="46">SUM(U1150:Y1150)&amp;CHAR(10)&amp;CHAR(10)&amp;$U$5&amp;CHAR(10)&amp;U1150&amp;CHAR(10)&amp;$V$5&amp;CHAR(10)&amp;V1150&amp;CHAR(10)&amp;$W$5&amp;CHAR(10)&amp;W1150&amp;CHAR(10)&amp;$X$5&amp;CHAR(10)&amp;X1150&amp;CHAR(10)&amp;$Y$5&amp;CHAR(10)&amp;Y1150</f>
        <v>109
一般
109
療養
0
精神
0
結核
0
感染
0</v>
      </c>
      <c r="O1150" s="279"/>
      <c r="P1150" s="585" t="s">
        <v>6223</v>
      </c>
      <c r="U1150" s="473">
        <v>109</v>
      </c>
      <c r="V1150" s="563">
        <v>0</v>
      </c>
      <c r="W1150" s="563">
        <v>0</v>
      </c>
      <c r="X1150" s="563">
        <v>0</v>
      </c>
      <c r="Y1150" s="563">
        <v>0</v>
      </c>
      <c r="Z1150" s="563">
        <f t="shared" si="45"/>
        <v>109</v>
      </c>
      <c r="AA1150" s="280"/>
    </row>
    <row r="1151" spans="1:28" ht="171" x14ac:dyDescent="0.15">
      <c r="A1151" s="212" t="s">
        <v>4923</v>
      </c>
      <c r="B1151" s="213" t="s">
        <v>6225</v>
      </c>
      <c r="C1151" s="493" t="s">
        <v>4122</v>
      </c>
      <c r="D1151" s="490" t="s">
        <v>5252</v>
      </c>
      <c r="E1151" s="490" t="s">
        <v>4255</v>
      </c>
      <c r="F1151" s="233" t="s">
        <v>6115</v>
      </c>
      <c r="G1151" s="497" t="s">
        <v>6171</v>
      </c>
      <c r="H1151" s="495" t="s">
        <v>6016</v>
      </c>
      <c r="I1151" s="496" t="s">
        <v>4239</v>
      </c>
      <c r="J1151" s="478" t="s">
        <v>4288</v>
      </c>
      <c r="K1151" s="233" t="s">
        <v>4291</v>
      </c>
      <c r="L1151" s="454" t="s">
        <v>7600</v>
      </c>
      <c r="M1151" s="248"/>
      <c r="N1151" s="470" t="str">
        <f t="shared" si="46"/>
        <v>213
一般
99
療養
114
精神
0
結核
0
感染
0</v>
      </c>
      <c r="O1151" s="282"/>
      <c r="P1151" s="457" t="s">
        <v>5867</v>
      </c>
      <c r="U1151" s="473">
        <v>99</v>
      </c>
      <c r="V1151" s="474">
        <v>114</v>
      </c>
      <c r="W1151" s="474">
        <v>0</v>
      </c>
      <c r="X1151" s="563">
        <v>0</v>
      </c>
      <c r="Y1151" s="563">
        <v>0</v>
      </c>
      <c r="Z1151" s="563">
        <f t="shared" si="45"/>
        <v>213</v>
      </c>
      <c r="AA1151" s="280"/>
    </row>
    <row r="1152" spans="1:28" ht="171" x14ac:dyDescent="0.15">
      <c r="A1152" s="212" t="s">
        <v>4923</v>
      </c>
      <c r="B1152" s="213" t="s">
        <v>6225</v>
      </c>
      <c r="C1152" s="493" t="s">
        <v>4122</v>
      </c>
      <c r="D1152" s="490" t="s">
        <v>5252</v>
      </c>
      <c r="E1152" s="490" t="s">
        <v>1948</v>
      </c>
      <c r="F1152" s="233" t="s">
        <v>1634</v>
      </c>
      <c r="G1152" s="497" t="s">
        <v>4179</v>
      </c>
      <c r="H1152" s="495" t="s">
        <v>7105</v>
      </c>
      <c r="I1152" s="496" t="s">
        <v>7106</v>
      </c>
      <c r="J1152" s="478" t="s">
        <v>1211</v>
      </c>
      <c r="K1152" s="233" t="s">
        <v>4304</v>
      </c>
      <c r="L1152" s="495" t="s">
        <v>7107</v>
      </c>
      <c r="M1152" s="248"/>
      <c r="N1152" s="470" t="str">
        <f t="shared" si="46"/>
        <v>88
一般
0
療養
0
精神
88
結核
0
感染
0</v>
      </c>
      <c r="O1152" s="248"/>
      <c r="P1152" s="585" t="s">
        <v>5868</v>
      </c>
      <c r="U1152" s="473">
        <v>0</v>
      </c>
      <c r="V1152" s="563">
        <v>0</v>
      </c>
      <c r="W1152" s="563">
        <v>88</v>
      </c>
      <c r="X1152" s="563">
        <v>0</v>
      </c>
      <c r="Y1152" s="563">
        <v>0</v>
      </c>
      <c r="Z1152" s="563">
        <f t="shared" si="45"/>
        <v>88</v>
      </c>
      <c r="AA1152" s="280"/>
    </row>
    <row r="1153" spans="1:27" ht="171" x14ac:dyDescent="0.15">
      <c r="A1153" s="212" t="s">
        <v>4923</v>
      </c>
      <c r="B1153" s="213" t="s">
        <v>6225</v>
      </c>
      <c r="C1153" s="493" t="s">
        <v>4122</v>
      </c>
      <c r="D1153" s="490" t="s">
        <v>5252</v>
      </c>
      <c r="E1153" s="490" t="s">
        <v>1948</v>
      </c>
      <c r="F1153" s="233" t="s">
        <v>5935</v>
      </c>
      <c r="G1153" s="497" t="s">
        <v>4181</v>
      </c>
      <c r="H1153" s="495" t="s">
        <v>4136</v>
      </c>
      <c r="I1153" s="496" t="s">
        <v>4241</v>
      </c>
      <c r="J1153" s="478" t="s">
        <v>4297</v>
      </c>
      <c r="K1153" s="233" t="s">
        <v>4305</v>
      </c>
      <c r="L1153" s="495" t="s">
        <v>4824</v>
      </c>
      <c r="M1153" s="248"/>
      <c r="N1153" s="470" t="str">
        <f t="shared" si="46"/>
        <v>84
一般
54
療養
30
精神
0
結核
0
感染
0</v>
      </c>
      <c r="O1153" s="279"/>
      <c r="P1153" s="585" t="s">
        <v>5869</v>
      </c>
      <c r="U1153" s="473">
        <v>54</v>
      </c>
      <c r="V1153" s="563">
        <v>30</v>
      </c>
      <c r="W1153" s="563">
        <v>0</v>
      </c>
      <c r="X1153" s="563">
        <v>0</v>
      </c>
      <c r="Y1153" s="563">
        <v>0</v>
      </c>
      <c r="Z1153" s="563">
        <f t="shared" si="45"/>
        <v>84</v>
      </c>
      <c r="AA1153" s="280"/>
    </row>
    <row r="1154" spans="1:27" ht="171" x14ac:dyDescent="0.15">
      <c r="A1154" s="212" t="s">
        <v>4923</v>
      </c>
      <c r="B1154" s="213" t="s">
        <v>6225</v>
      </c>
      <c r="C1154" s="493" t="s">
        <v>4122</v>
      </c>
      <c r="D1154" s="490" t="s">
        <v>5252</v>
      </c>
      <c r="E1154" s="490" t="s">
        <v>1948</v>
      </c>
      <c r="F1154" s="233" t="s">
        <v>1635</v>
      </c>
      <c r="G1154" s="497" t="s">
        <v>4180</v>
      </c>
      <c r="H1154" s="495" t="s">
        <v>6250</v>
      </c>
      <c r="I1154" s="496" t="s">
        <v>6251</v>
      </c>
      <c r="J1154" s="478" t="s">
        <v>1211</v>
      </c>
      <c r="K1154" s="233" t="s">
        <v>6252</v>
      </c>
      <c r="L1154" s="495" t="s">
        <v>6253</v>
      </c>
      <c r="M1154" s="248"/>
      <c r="N1154" s="470" t="str">
        <f t="shared" si="46"/>
        <v>171
一般
171
療養
0
精神
0
結核
0
感染
0</v>
      </c>
      <c r="O1154" s="282"/>
      <c r="P1154" s="457" t="s">
        <v>7370</v>
      </c>
      <c r="U1154" s="473">
        <v>171</v>
      </c>
      <c r="V1154" s="563">
        <v>0</v>
      </c>
      <c r="W1154" s="563">
        <v>0</v>
      </c>
      <c r="X1154" s="563">
        <v>0</v>
      </c>
      <c r="Y1154" s="563">
        <v>0</v>
      </c>
      <c r="Z1154" s="563">
        <f t="shared" si="45"/>
        <v>171</v>
      </c>
      <c r="AA1154" s="280"/>
    </row>
    <row r="1155" spans="1:27" ht="171" x14ac:dyDescent="0.15">
      <c r="A1155" s="212" t="s">
        <v>4923</v>
      </c>
      <c r="B1155" s="213" t="s">
        <v>6225</v>
      </c>
      <c r="C1155" s="493" t="s">
        <v>4122</v>
      </c>
      <c r="D1155" s="490" t="s">
        <v>5252</v>
      </c>
      <c r="E1155" s="490" t="s">
        <v>1948</v>
      </c>
      <c r="F1155" s="233" t="s">
        <v>5936</v>
      </c>
      <c r="G1155" s="281" t="s">
        <v>6240</v>
      </c>
      <c r="H1155" s="476" t="s">
        <v>6241</v>
      </c>
      <c r="I1155" s="454" t="s">
        <v>6242</v>
      </c>
      <c r="J1155" s="478" t="s">
        <v>6243</v>
      </c>
      <c r="K1155" s="233" t="s">
        <v>6244</v>
      </c>
      <c r="L1155" s="476" t="s">
        <v>7912</v>
      </c>
      <c r="M1155" s="248"/>
      <c r="N1155" s="470" t="str">
        <f t="shared" si="46"/>
        <v>282
一般
282
療養
0
精神
0
結核
0
感染
0</v>
      </c>
      <c r="O1155" s="282"/>
      <c r="P1155" s="457" t="s">
        <v>7475</v>
      </c>
      <c r="U1155" s="473">
        <v>282</v>
      </c>
      <c r="V1155" s="563">
        <v>0</v>
      </c>
      <c r="W1155" s="563">
        <v>0</v>
      </c>
      <c r="X1155" s="563">
        <v>0</v>
      </c>
      <c r="Y1155" s="563">
        <v>0</v>
      </c>
      <c r="Z1155" s="563">
        <f t="shared" si="45"/>
        <v>282</v>
      </c>
      <c r="AA1155" s="280"/>
    </row>
    <row r="1156" spans="1:27" ht="171" x14ac:dyDescent="0.15">
      <c r="A1156" s="212" t="s">
        <v>4923</v>
      </c>
      <c r="B1156" s="213" t="s">
        <v>6225</v>
      </c>
      <c r="C1156" s="493" t="s">
        <v>4122</v>
      </c>
      <c r="D1156" s="490" t="s">
        <v>5252</v>
      </c>
      <c r="E1156" s="490" t="s">
        <v>1948</v>
      </c>
      <c r="F1156" s="233" t="s">
        <v>5937</v>
      </c>
      <c r="G1156" s="497" t="s">
        <v>4182</v>
      </c>
      <c r="H1156" s="495" t="s">
        <v>4135</v>
      </c>
      <c r="I1156" s="496" t="s">
        <v>4242</v>
      </c>
      <c r="J1156" s="478" t="s">
        <v>1481</v>
      </c>
      <c r="K1156" s="233" t="s">
        <v>3257</v>
      </c>
      <c r="L1156" s="495" t="s">
        <v>1999</v>
      </c>
      <c r="M1156" s="248"/>
      <c r="N1156" s="470" t="str">
        <f t="shared" si="46"/>
        <v>244
一般
0
療養
0
精神
244
結核
0
感染
0</v>
      </c>
      <c r="O1156" s="279"/>
      <c r="P1156" s="585" t="s">
        <v>1918</v>
      </c>
      <c r="U1156" s="473">
        <v>0</v>
      </c>
      <c r="V1156" s="563">
        <v>0</v>
      </c>
      <c r="W1156" s="563">
        <v>244</v>
      </c>
      <c r="X1156" s="563">
        <v>0</v>
      </c>
      <c r="Y1156" s="563">
        <v>0</v>
      </c>
      <c r="Z1156" s="563">
        <f t="shared" si="45"/>
        <v>244</v>
      </c>
      <c r="AA1156" s="280"/>
    </row>
    <row r="1157" spans="1:27" ht="171" x14ac:dyDescent="0.15">
      <c r="A1157" s="212" t="s">
        <v>4923</v>
      </c>
      <c r="B1157" s="213" t="s">
        <v>6225</v>
      </c>
      <c r="C1157" s="493" t="s">
        <v>4122</v>
      </c>
      <c r="D1157" s="490" t="s">
        <v>5252</v>
      </c>
      <c r="E1157" s="490" t="s">
        <v>1948</v>
      </c>
      <c r="F1157" s="233" t="s">
        <v>4856</v>
      </c>
      <c r="G1157" s="497" t="s">
        <v>4183</v>
      </c>
      <c r="H1157" s="495" t="s">
        <v>4134</v>
      </c>
      <c r="I1157" s="496" t="s">
        <v>4237</v>
      </c>
      <c r="J1157" s="478" t="s">
        <v>4297</v>
      </c>
      <c r="K1157" s="233" t="s">
        <v>4306</v>
      </c>
      <c r="L1157" s="495" t="s">
        <v>7913</v>
      </c>
      <c r="M1157" s="248"/>
      <c r="N1157" s="470" t="str">
        <f t="shared" si="46"/>
        <v>137
一般
97
療養
40
精神
0
結核
0
感染
0</v>
      </c>
      <c r="O1157" s="284"/>
      <c r="P1157" s="587" t="s">
        <v>7914</v>
      </c>
      <c r="U1157" s="473">
        <v>97</v>
      </c>
      <c r="V1157" s="563">
        <v>40</v>
      </c>
      <c r="W1157" s="563">
        <v>0</v>
      </c>
      <c r="X1157" s="563">
        <v>0</v>
      </c>
      <c r="Y1157" s="563">
        <v>0</v>
      </c>
      <c r="Z1157" s="563">
        <f t="shared" si="45"/>
        <v>137</v>
      </c>
      <c r="AA1157" s="280"/>
    </row>
    <row r="1158" spans="1:27" ht="171" x14ac:dyDescent="0.15">
      <c r="A1158" s="212" t="s">
        <v>4923</v>
      </c>
      <c r="B1158" s="213" t="s">
        <v>6225</v>
      </c>
      <c r="C1158" s="493" t="s">
        <v>4122</v>
      </c>
      <c r="D1158" s="490" t="s">
        <v>5252</v>
      </c>
      <c r="E1158" s="490" t="s">
        <v>1948</v>
      </c>
      <c r="F1158" s="233" t="s">
        <v>5938</v>
      </c>
      <c r="G1158" s="497" t="s">
        <v>4184</v>
      </c>
      <c r="H1158" s="495" t="s">
        <v>4133</v>
      </c>
      <c r="I1158" s="496" t="s">
        <v>4240</v>
      </c>
      <c r="J1158" s="478" t="s">
        <v>4297</v>
      </c>
      <c r="K1158" s="233" t="s">
        <v>4307</v>
      </c>
      <c r="L1158" s="496" t="s">
        <v>2114</v>
      </c>
      <c r="M1158" s="248"/>
      <c r="N1158" s="470" t="str">
        <f t="shared" si="46"/>
        <v>93
一般
46
療養
47
精神
0
結核
0
感染
0</v>
      </c>
      <c r="O1158" s="279"/>
      <c r="P1158" s="585" t="s">
        <v>5870</v>
      </c>
      <c r="U1158" s="473">
        <v>46</v>
      </c>
      <c r="V1158" s="563">
        <v>47</v>
      </c>
      <c r="W1158" s="563">
        <v>0</v>
      </c>
      <c r="X1158" s="563">
        <v>0</v>
      </c>
      <c r="Y1158" s="563">
        <v>0</v>
      </c>
      <c r="Z1158" s="563">
        <f t="shared" si="45"/>
        <v>93</v>
      </c>
      <c r="AA1158" s="280"/>
    </row>
    <row r="1159" spans="1:27" ht="171" x14ac:dyDescent="0.15">
      <c r="A1159" s="212" t="s">
        <v>4923</v>
      </c>
      <c r="B1159" s="213" t="s">
        <v>6225</v>
      </c>
      <c r="C1159" s="493" t="s">
        <v>4122</v>
      </c>
      <c r="D1159" s="490" t="s">
        <v>5252</v>
      </c>
      <c r="E1159" s="490" t="s">
        <v>4255</v>
      </c>
      <c r="F1159" s="233" t="s">
        <v>6116</v>
      </c>
      <c r="G1159" s="497" t="s">
        <v>4185</v>
      </c>
      <c r="H1159" s="495" t="s">
        <v>7108</v>
      </c>
      <c r="I1159" s="496" t="s">
        <v>510</v>
      </c>
      <c r="J1159" s="478" t="s">
        <v>1211</v>
      </c>
      <c r="K1159" s="233" t="s">
        <v>4308</v>
      </c>
      <c r="L1159" s="495" t="s">
        <v>7476</v>
      </c>
      <c r="M1159" s="248"/>
      <c r="N1159" s="470" t="str">
        <f t="shared" si="46"/>
        <v>168
一般
0
療養
0
精神
168
結核
0
感染
0</v>
      </c>
      <c r="O1159" s="279"/>
      <c r="P1159" s="585" t="s">
        <v>1919</v>
      </c>
      <c r="U1159" s="473">
        <v>0</v>
      </c>
      <c r="V1159" s="501">
        <v>0</v>
      </c>
      <c r="W1159" s="501">
        <v>168</v>
      </c>
      <c r="X1159" s="501">
        <v>0</v>
      </c>
      <c r="Y1159" s="563">
        <v>0</v>
      </c>
      <c r="Z1159" s="563">
        <f t="shared" si="45"/>
        <v>168</v>
      </c>
      <c r="AA1159" s="280"/>
    </row>
    <row r="1160" spans="1:27" ht="171" x14ac:dyDescent="0.15">
      <c r="A1160" s="212" t="s">
        <v>4923</v>
      </c>
      <c r="B1160" s="213" t="s">
        <v>6225</v>
      </c>
      <c r="C1160" s="493" t="s">
        <v>4122</v>
      </c>
      <c r="D1160" s="490" t="s">
        <v>5252</v>
      </c>
      <c r="E1160" s="490" t="s">
        <v>5244</v>
      </c>
      <c r="F1160" s="233" t="s">
        <v>4857</v>
      </c>
      <c r="G1160" s="497" t="s">
        <v>4186</v>
      </c>
      <c r="H1160" s="495" t="s">
        <v>4132</v>
      </c>
      <c r="I1160" s="496" t="s">
        <v>2371</v>
      </c>
      <c r="J1160" s="478" t="s">
        <v>4297</v>
      </c>
      <c r="K1160" s="233" t="s">
        <v>4309</v>
      </c>
      <c r="L1160" s="495" t="s">
        <v>8206</v>
      </c>
      <c r="M1160" s="248"/>
      <c r="N1160" s="470" t="str">
        <f t="shared" si="46"/>
        <v>149
一般
107
療養
42
精神
0
結核
0
感染
0</v>
      </c>
      <c r="O1160" s="279"/>
      <c r="P1160" s="585" t="s">
        <v>7511</v>
      </c>
      <c r="U1160" s="473">
        <v>107</v>
      </c>
      <c r="V1160" s="563">
        <v>42</v>
      </c>
      <c r="W1160" s="563">
        <v>0</v>
      </c>
      <c r="X1160" s="563">
        <v>0</v>
      </c>
      <c r="Y1160" s="563">
        <v>0</v>
      </c>
      <c r="Z1160" s="563">
        <f t="shared" si="45"/>
        <v>149</v>
      </c>
      <c r="AA1160" s="280"/>
    </row>
    <row r="1161" spans="1:27" ht="171" x14ac:dyDescent="0.15">
      <c r="A1161" s="212" t="s">
        <v>4923</v>
      </c>
      <c r="B1161" s="213" t="s">
        <v>6225</v>
      </c>
      <c r="C1161" s="493" t="s">
        <v>4122</v>
      </c>
      <c r="D1161" s="490" t="s">
        <v>5252</v>
      </c>
      <c r="E1161" s="490" t="s">
        <v>1948</v>
      </c>
      <c r="F1161" s="233" t="s">
        <v>4858</v>
      </c>
      <c r="G1161" s="497" t="s">
        <v>4187</v>
      </c>
      <c r="H1161" s="495" t="s">
        <v>4248</v>
      </c>
      <c r="I1161" s="496" t="s">
        <v>4249</v>
      </c>
      <c r="J1161" s="478" t="s">
        <v>4288</v>
      </c>
      <c r="K1161" s="233" t="s">
        <v>4289</v>
      </c>
      <c r="L1161" s="476" t="s">
        <v>8229</v>
      </c>
      <c r="M1161" s="248"/>
      <c r="N1161" s="470" t="str">
        <f t="shared" si="46"/>
        <v>248
一般
79
療養
169
精神
0
結核
0
感染
0</v>
      </c>
      <c r="O1161" s="279"/>
      <c r="P1161" s="585" t="s">
        <v>8565</v>
      </c>
      <c r="U1161" s="473">
        <v>79</v>
      </c>
      <c r="V1161" s="563">
        <v>169</v>
      </c>
      <c r="W1161" s="563">
        <v>0</v>
      </c>
      <c r="X1161" s="563">
        <v>0</v>
      </c>
      <c r="Y1161" s="563">
        <v>0</v>
      </c>
      <c r="Z1161" s="563">
        <f t="shared" si="45"/>
        <v>248</v>
      </c>
      <c r="AA1161" s="280"/>
    </row>
    <row r="1162" spans="1:27" ht="171" x14ac:dyDescent="0.15">
      <c r="A1162" s="212" t="s">
        <v>4923</v>
      </c>
      <c r="B1162" s="213" t="s">
        <v>6225</v>
      </c>
      <c r="C1162" s="493" t="s">
        <v>4122</v>
      </c>
      <c r="D1162" s="490" t="s">
        <v>5271</v>
      </c>
      <c r="E1162" s="490" t="s">
        <v>1949</v>
      </c>
      <c r="F1162" s="233" t="s">
        <v>5939</v>
      </c>
      <c r="G1162" s="497" t="s">
        <v>4188</v>
      </c>
      <c r="H1162" s="495" t="s">
        <v>4130</v>
      </c>
      <c r="I1162" s="496" t="s">
        <v>4250</v>
      </c>
      <c r="J1162" s="478" t="s">
        <v>4287</v>
      </c>
      <c r="K1162" s="233" t="s">
        <v>4345</v>
      </c>
      <c r="L1162" s="615" t="s">
        <v>8230</v>
      </c>
      <c r="M1162" s="248"/>
      <c r="N1162" s="470" t="str">
        <f t="shared" si="46"/>
        <v>150
一般
150
療養
0
精神
0
結核
0
感染
0</v>
      </c>
      <c r="O1162" s="279"/>
      <c r="P1162" s="585" t="s">
        <v>5860</v>
      </c>
      <c r="U1162" s="473">
        <v>150</v>
      </c>
      <c r="V1162" s="563">
        <v>0</v>
      </c>
      <c r="W1162" s="563">
        <v>0</v>
      </c>
      <c r="X1162" s="563">
        <v>0</v>
      </c>
      <c r="Y1162" s="563">
        <v>0</v>
      </c>
      <c r="Z1162" s="563">
        <f>SUM(U1162:Y1162)</f>
        <v>150</v>
      </c>
      <c r="AA1162" s="280"/>
    </row>
    <row r="1163" spans="1:27" ht="171" x14ac:dyDescent="0.15">
      <c r="A1163" s="212" t="s">
        <v>4923</v>
      </c>
      <c r="B1163" s="213" t="s">
        <v>6225</v>
      </c>
      <c r="C1163" s="493" t="s">
        <v>4122</v>
      </c>
      <c r="D1163" s="490" t="s">
        <v>5271</v>
      </c>
      <c r="E1163" s="490" t="s">
        <v>1949</v>
      </c>
      <c r="F1163" s="233" t="s">
        <v>5940</v>
      </c>
      <c r="G1163" s="497" t="s">
        <v>4189</v>
      </c>
      <c r="H1163" s="495" t="s">
        <v>4129</v>
      </c>
      <c r="I1163" s="496" t="s">
        <v>4251</v>
      </c>
      <c r="J1163" s="478" t="s">
        <v>4287</v>
      </c>
      <c r="K1163" s="233" t="s">
        <v>5941</v>
      </c>
      <c r="L1163" s="454" t="s">
        <v>5400</v>
      </c>
      <c r="M1163" s="248"/>
      <c r="N1163" s="470" t="str">
        <f t="shared" si="46"/>
        <v>399
一般
399
療養
0
精神
0
結核
0
感染
0</v>
      </c>
      <c r="O1163" s="279"/>
      <c r="P1163" s="585" t="s">
        <v>5871</v>
      </c>
      <c r="U1163" s="473">
        <v>399</v>
      </c>
      <c r="V1163" s="563">
        <v>0</v>
      </c>
      <c r="W1163" s="563">
        <v>0</v>
      </c>
      <c r="X1163" s="563">
        <v>0</v>
      </c>
      <c r="Y1163" s="563">
        <v>0</v>
      </c>
      <c r="Z1163" s="563">
        <f t="shared" ref="Z1163:Z1188" si="47">SUM(U1163:Y1163)</f>
        <v>399</v>
      </c>
      <c r="AA1163" s="280"/>
    </row>
    <row r="1164" spans="1:27" ht="171" x14ac:dyDescent="0.15">
      <c r="A1164" s="212" t="s">
        <v>4923</v>
      </c>
      <c r="B1164" s="213" t="s">
        <v>6225</v>
      </c>
      <c r="C1164" s="493" t="s">
        <v>4122</v>
      </c>
      <c r="D1164" s="490" t="s">
        <v>5271</v>
      </c>
      <c r="E1164" s="490" t="s">
        <v>1949</v>
      </c>
      <c r="F1164" s="233" t="s">
        <v>4502</v>
      </c>
      <c r="G1164" s="497" t="s">
        <v>4190</v>
      </c>
      <c r="H1164" s="495" t="s">
        <v>4128</v>
      </c>
      <c r="I1164" s="496" t="s">
        <v>2023</v>
      </c>
      <c r="J1164" s="478" t="s">
        <v>922</v>
      </c>
      <c r="K1164" s="233" t="s">
        <v>1624</v>
      </c>
      <c r="L1164" s="495" t="s">
        <v>1964</v>
      </c>
      <c r="M1164" s="248"/>
      <c r="N1164" s="470" t="str">
        <f t="shared" si="46"/>
        <v>82
一般
82
療養
0
精神
0
結核
0
感染
0</v>
      </c>
      <c r="O1164" s="279"/>
      <c r="P1164" s="585" t="s">
        <v>1920</v>
      </c>
      <c r="U1164" s="473">
        <v>82</v>
      </c>
      <c r="V1164" s="563">
        <v>0</v>
      </c>
      <c r="W1164" s="563">
        <v>0</v>
      </c>
      <c r="X1164" s="563">
        <v>0</v>
      </c>
      <c r="Y1164" s="563">
        <v>0</v>
      </c>
      <c r="Z1164" s="563">
        <f t="shared" si="47"/>
        <v>82</v>
      </c>
      <c r="AA1164" s="280"/>
    </row>
    <row r="1165" spans="1:27" ht="171" x14ac:dyDescent="0.15">
      <c r="A1165" s="212" t="s">
        <v>4923</v>
      </c>
      <c r="B1165" s="213" t="s">
        <v>6225</v>
      </c>
      <c r="C1165" s="493" t="s">
        <v>4122</v>
      </c>
      <c r="D1165" s="490" t="s">
        <v>5271</v>
      </c>
      <c r="E1165" s="490" t="s">
        <v>1949</v>
      </c>
      <c r="F1165" s="233" t="s">
        <v>4859</v>
      </c>
      <c r="G1165" s="497" t="s">
        <v>6245</v>
      </c>
      <c r="H1165" s="495" t="s">
        <v>6246</v>
      </c>
      <c r="I1165" s="496" t="s">
        <v>6247</v>
      </c>
      <c r="J1165" s="478" t="s">
        <v>29</v>
      </c>
      <c r="K1165" s="233" t="s">
        <v>68</v>
      </c>
      <c r="L1165" s="273" t="s">
        <v>7915</v>
      </c>
      <c r="M1165" s="248"/>
      <c r="N1165" s="470" t="str">
        <f t="shared" si="46"/>
        <v>628
一般
572
療養
0
精神
50
結核
0
感染
6</v>
      </c>
      <c r="O1165" s="279"/>
      <c r="P1165" s="585" t="s">
        <v>8566</v>
      </c>
      <c r="U1165" s="473">
        <v>572</v>
      </c>
      <c r="V1165" s="563">
        <v>0</v>
      </c>
      <c r="W1165" s="563">
        <v>50</v>
      </c>
      <c r="X1165" s="563">
        <v>0</v>
      </c>
      <c r="Y1165" s="564">
        <v>6</v>
      </c>
      <c r="Z1165" s="563">
        <f t="shared" si="47"/>
        <v>628</v>
      </c>
      <c r="AA1165" s="280"/>
    </row>
    <row r="1166" spans="1:27" ht="171" x14ac:dyDescent="0.15">
      <c r="A1166" s="212" t="s">
        <v>4923</v>
      </c>
      <c r="B1166" s="213" t="s">
        <v>6225</v>
      </c>
      <c r="C1166" s="493" t="s">
        <v>4122</v>
      </c>
      <c r="D1166" s="490" t="s">
        <v>5271</v>
      </c>
      <c r="E1166" s="490" t="s">
        <v>5261</v>
      </c>
      <c r="F1166" s="233" t="s">
        <v>4860</v>
      </c>
      <c r="G1166" s="497" t="s">
        <v>4191</v>
      </c>
      <c r="H1166" s="495" t="s">
        <v>5401</v>
      </c>
      <c r="I1166" s="496" t="s">
        <v>5402</v>
      </c>
      <c r="J1166" s="478" t="s">
        <v>922</v>
      </c>
      <c r="K1166" s="233" t="s">
        <v>1637</v>
      </c>
      <c r="L1166" s="495" t="s">
        <v>5403</v>
      </c>
      <c r="M1166" s="249">
        <v>19091</v>
      </c>
      <c r="N1166" s="470" t="str">
        <f t="shared" si="46"/>
        <v>165
一般
165
療養
0
精神
0
結核
0
感染
0</v>
      </c>
      <c r="O1166" s="279"/>
      <c r="P1166" s="585" t="s">
        <v>5872</v>
      </c>
      <c r="U1166" s="473">
        <v>165</v>
      </c>
      <c r="V1166" s="563">
        <v>0</v>
      </c>
      <c r="W1166" s="563">
        <v>0</v>
      </c>
      <c r="X1166" s="563">
        <v>0</v>
      </c>
      <c r="Y1166" s="563">
        <v>0</v>
      </c>
      <c r="Z1166" s="563">
        <f t="shared" si="47"/>
        <v>165</v>
      </c>
      <c r="AA1166" s="280"/>
    </row>
    <row r="1167" spans="1:27" ht="171" x14ac:dyDescent="0.15">
      <c r="A1167" s="212" t="s">
        <v>4923</v>
      </c>
      <c r="B1167" s="213" t="s">
        <v>6225</v>
      </c>
      <c r="C1167" s="493" t="s">
        <v>4122</v>
      </c>
      <c r="D1167" s="490" t="s">
        <v>5271</v>
      </c>
      <c r="E1167" s="490" t="s">
        <v>5257</v>
      </c>
      <c r="F1167" s="233" t="s">
        <v>4861</v>
      </c>
      <c r="G1167" s="497" t="s">
        <v>4192</v>
      </c>
      <c r="H1167" s="495" t="s">
        <v>5404</v>
      </c>
      <c r="I1167" s="496" t="s">
        <v>5405</v>
      </c>
      <c r="J1167" s="478" t="s">
        <v>922</v>
      </c>
      <c r="K1167" s="233" t="s">
        <v>1162</v>
      </c>
      <c r="L1167" s="495" t="s">
        <v>7477</v>
      </c>
      <c r="M1167" s="248"/>
      <c r="N1167" s="470" t="str">
        <f t="shared" si="46"/>
        <v>96
一般
57
療養
39
精神
0
結核
0
感染
0</v>
      </c>
      <c r="O1167" s="279"/>
      <c r="P1167" s="585" t="s">
        <v>5873</v>
      </c>
      <c r="U1167" s="473">
        <v>57</v>
      </c>
      <c r="V1167" s="563">
        <v>39</v>
      </c>
      <c r="W1167" s="563">
        <v>0</v>
      </c>
      <c r="X1167" s="563">
        <v>0</v>
      </c>
      <c r="Y1167" s="563">
        <v>0</v>
      </c>
      <c r="Z1167" s="563">
        <f t="shared" si="47"/>
        <v>96</v>
      </c>
      <c r="AA1167" s="280"/>
    </row>
    <row r="1168" spans="1:27" ht="171" x14ac:dyDescent="0.15">
      <c r="A1168" s="212" t="s">
        <v>4923</v>
      </c>
      <c r="B1168" s="213" t="s">
        <v>6225</v>
      </c>
      <c r="C1168" s="493" t="s">
        <v>4122</v>
      </c>
      <c r="D1168" s="490" t="s">
        <v>5271</v>
      </c>
      <c r="E1168" s="490" t="s">
        <v>5267</v>
      </c>
      <c r="F1168" s="233" t="s">
        <v>4862</v>
      </c>
      <c r="G1168" s="497" t="s">
        <v>4193</v>
      </c>
      <c r="H1168" s="495" t="s">
        <v>5406</v>
      </c>
      <c r="I1168" s="496" t="s">
        <v>5407</v>
      </c>
      <c r="J1168" s="478" t="s">
        <v>922</v>
      </c>
      <c r="K1168" s="233" t="s">
        <v>1168</v>
      </c>
      <c r="L1168" s="495" t="s">
        <v>7902</v>
      </c>
      <c r="M1168" s="248"/>
      <c r="N1168" s="470" t="str">
        <f t="shared" si="46"/>
        <v>66
一般
26
療養
40
精神
0
結核
0
感染
0</v>
      </c>
      <c r="O1168" s="279"/>
      <c r="P1168" s="585" t="s">
        <v>7603</v>
      </c>
      <c r="U1168" s="473">
        <v>26</v>
      </c>
      <c r="V1168" s="563">
        <v>40</v>
      </c>
      <c r="W1168" s="563">
        <v>0</v>
      </c>
      <c r="X1168" s="563">
        <v>0</v>
      </c>
      <c r="Y1168" s="563">
        <v>0</v>
      </c>
      <c r="Z1168" s="563">
        <f t="shared" si="47"/>
        <v>66</v>
      </c>
      <c r="AA1168" s="280"/>
    </row>
    <row r="1169" spans="1:27" ht="171" x14ac:dyDescent="0.15">
      <c r="A1169" s="212" t="s">
        <v>4923</v>
      </c>
      <c r="B1169" s="213" t="s">
        <v>6225</v>
      </c>
      <c r="C1169" s="493" t="s">
        <v>4122</v>
      </c>
      <c r="D1169" s="490" t="s">
        <v>5271</v>
      </c>
      <c r="E1169" s="490" t="s">
        <v>5256</v>
      </c>
      <c r="F1169" s="233" t="s">
        <v>4863</v>
      </c>
      <c r="G1169" s="497" t="s">
        <v>4194</v>
      </c>
      <c r="H1169" s="495" t="s">
        <v>5408</v>
      </c>
      <c r="I1169" s="496" t="s">
        <v>5409</v>
      </c>
      <c r="J1169" s="478" t="s">
        <v>922</v>
      </c>
      <c r="K1169" s="233" t="s">
        <v>1203</v>
      </c>
      <c r="L1169" s="495" t="s">
        <v>7522</v>
      </c>
      <c r="M1169" s="248"/>
      <c r="N1169" s="470" t="str">
        <f t="shared" si="46"/>
        <v>78
一般
78
療養
0
精神
0
結核
0
感染
0</v>
      </c>
      <c r="O1169" s="279"/>
      <c r="P1169" s="585" t="s">
        <v>7523</v>
      </c>
      <c r="U1169" s="473">
        <v>78</v>
      </c>
      <c r="V1169" s="563">
        <v>0</v>
      </c>
      <c r="W1169" s="563">
        <v>0</v>
      </c>
      <c r="X1169" s="563">
        <v>0</v>
      </c>
      <c r="Y1169" s="563">
        <v>0</v>
      </c>
      <c r="Z1169" s="563">
        <f t="shared" si="47"/>
        <v>78</v>
      </c>
      <c r="AA1169" s="280"/>
    </row>
    <row r="1170" spans="1:27" ht="171" x14ac:dyDescent="0.15">
      <c r="A1170" s="212" t="s">
        <v>4923</v>
      </c>
      <c r="B1170" s="213" t="s">
        <v>6225</v>
      </c>
      <c r="C1170" s="493" t="s">
        <v>4122</v>
      </c>
      <c r="D1170" s="490" t="s">
        <v>5271</v>
      </c>
      <c r="E1170" s="490" t="s">
        <v>1949</v>
      </c>
      <c r="F1170" s="233" t="s">
        <v>4864</v>
      </c>
      <c r="G1170" s="497" t="s">
        <v>4195</v>
      </c>
      <c r="H1170" s="495" t="s">
        <v>5410</v>
      </c>
      <c r="I1170" s="496" t="s">
        <v>5411</v>
      </c>
      <c r="J1170" s="478" t="s">
        <v>4313</v>
      </c>
      <c r="K1170" s="233" t="s">
        <v>4247</v>
      </c>
      <c r="L1170" s="495" t="s">
        <v>6492</v>
      </c>
      <c r="M1170" s="248"/>
      <c r="N1170" s="470" t="str">
        <f t="shared" si="46"/>
        <v>434
一般
374
療養
0
精神
60
結核
0
感染
0</v>
      </c>
      <c r="O1170" s="279"/>
      <c r="P1170" s="585" t="s">
        <v>7916</v>
      </c>
      <c r="U1170" s="473">
        <v>374</v>
      </c>
      <c r="V1170" s="563">
        <v>0</v>
      </c>
      <c r="W1170" s="563">
        <v>60</v>
      </c>
      <c r="X1170" s="563">
        <v>0</v>
      </c>
      <c r="Y1170" s="563">
        <v>0</v>
      </c>
      <c r="Z1170" s="563">
        <f t="shared" si="47"/>
        <v>434</v>
      </c>
      <c r="AA1170" s="280"/>
    </row>
    <row r="1171" spans="1:27" ht="171" x14ac:dyDescent="0.15">
      <c r="A1171" s="212" t="s">
        <v>4923</v>
      </c>
      <c r="B1171" s="213" t="s">
        <v>6225</v>
      </c>
      <c r="C1171" s="493" t="s">
        <v>4122</v>
      </c>
      <c r="D1171" s="490" t="s">
        <v>5271</v>
      </c>
      <c r="E1171" s="490" t="s">
        <v>1949</v>
      </c>
      <c r="F1171" s="233" t="s">
        <v>1638</v>
      </c>
      <c r="G1171" s="497" t="s">
        <v>4196</v>
      </c>
      <c r="H1171" s="495" t="s">
        <v>4127</v>
      </c>
      <c r="I1171" s="496" t="s">
        <v>4245</v>
      </c>
      <c r="J1171" s="478" t="s">
        <v>4256</v>
      </c>
      <c r="K1171" s="458" t="s">
        <v>4286</v>
      </c>
      <c r="L1171" s="495" t="s">
        <v>1965</v>
      </c>
      <c r="M1171" s="242"/>
      <c r="N1171" s="470" t="str">
        <f t="shared" si="46"/>
        <v>142
一般
0
療養
0
精神
142
結核
0
感染
0</v>
      </c>
      <c r="O1171" s="279"/>
      <c r="P1171" s="585" t="s">
        <v>5874</v>
      </c>
      <c r="U1171" s="473">
        <v>0</v>
      </c>
      <c r="V1171" s="563">
        <v>0</v>
      </c>
      <c r="W1171" s="563">
        <v>142</v>
      </c>
      <c r="X1171" s="563">
        <v>0</v>
      </c>
      <c r="Y1171" s="563">
        <v>0</v>
      </c>
      <c r="Z1171" s="563">
        <f t="shared" si="47"/>
        <v>142</v>
      </c>
      <c r="AA1171" s="280"/>
    </row>
    <row r="1172" spans="1:27" ht="171" x14ac:dyDescent="0.15">
      <c r="A1172" s="212" t="s">
        <v>4923</v>
      </c>
      <c r="B1172" s="213" t="s">
        <v>6225</v>
      </c>
      <c r="C1172" s="493" t="s">
        <v>4122</v>
      </c>
      <c r="D1172" s="490" t="s">
        <v>5271</v>
      </c>
      <c r="E1172" s="490" t="s">
        <v>1949</v>
      </c>
      <c r="F1172" s="233" t="s">
        <v>4865</v>
      </c>
      <c r="G1172" s="497" t="s">
        <v>4197</v>
      </c>
      <c r="H1172" s="495" t="s">
        <v>4126</v>
      </c>
      <c r="I1172" s="496" t="s">
        <v>4244</v>
      </c>
      <c r="J1172" s="478" t="s">
        <v>4262</v>
      </c>
      <c r="K1172" s="233" t="s">
        <v>4284</v>
      </c>
      <c r="L1172" s="476" t="s">
        <v>7917</v>
      </c>
      <c r="M1172" s="248"/>
      <c r="N1172" s="470" t="str">
        <f t="shared" si="46"/>
        <v>199
一般
199
療養
0
精神
0
結核
0
感染
0</v>
      </c>
      <c r="O1172" s="279"/>
      <c r="P1172" s="585" t="s">
        <v>5875</v>
      </c>
      <c r="U1172" s="473">
        <v>199</v>
      </c>
      <c r="V1172" s="563">
        <v>0</v>
      </c>
      <c r="W1172" s="563">
        <v>0</v>
      </c>
      <c r="X1172" s="563">
        <v>0</v>
      </c>
      <c r="Y1172" s="563">
        <v>0</v>
      </c>
      <c r="Z1172" s="563">
        <f t="shared" si="47"/>
        <v>199</v>
      </c>
      <c r="AA1172" s="280"/>
    </row>
    <row r="1173" spans="1:27" ht="171" x14ac:dyDescent="0.15">
      <c r="A1173" s="212" t="s">
        <v>4923</v>
      </c>
      <c r="B1173" s="213" t="s">
        <v>6225</v>
      </c>
      <c r="C1173" s="493" t="s">
        <v>4122</v>
      </c>
      <c r="D1173" s="490" t="s">
        <v>5271</v>
      </c>
      <c r="E1173" s="490" t="s">
        <v>1949</v>
      </c>
      <c r="F1173" s="233" t="s">
        <v>5942</v>
      </c>
      <c r="G1173" s="497" t="s">
        <v>4198</v>
      </c>
      <c r="H1173" s="495" t="s">
        <v>4125</v>
      </c>
      <c r="I1173" s="496" t="s">
        <v>4243</v>
      </c>
      <c r="J1173" s="478" t="s">
        <v>4297</v>
      </c>
      <c r="K1173" s="233" t="s">
        <v>4310</v>
      </c>
      <c r="L1173" s="496" t="s">
        <v>2115</v>
      </c>
      <c r="M1173" s="248"/>
      <c r="N1173" s="470" t="str">
        <f t="shared" si="46"/>
        <v>199
一般
0
療養
0
精神
199
結核
0
感染
0</v>
      </c>
      <c r="O1173" s="279"/>
      <c r="P1173" s="585" t="s">
        <v>5876</v>
      </c>
      <c r="U1173" s="473">
        <v>0</v>
      </c>
      <c r="V1173" s="563">
        <v>0</v>
      </c>
      <c r="W1173" s="563">
        <v>199</v>
      </c>
      <c r="X1173" s="563">
        <v>0</v>
      </c>
      <c r="Y1173" s="563">
        <v>0</v>
      </c>
      <c r="Z1173" s="563">
        <f t="shared" si="47"/>
        <v>199</v>
      </c>
      <c r="AA1173" s="280"/>
    </row>
    <row r="1174" spans="1:27" ht="171" x14ac:dyDescent="0.15">
      <c r="A1174" s="212" t="s">
        <v>4923</v>
      </c>
      <c r="B1174" s="213" t="s">
        <v>6225</v>
      </c>
      <c r="C1174" s="493" t="s">
        <v>4122</v>
      </c>
      <c r="D1174" s="490" t="s">
        <v>5271</v>
      </c>
      <c r="E1174" s="490" t="s">
        <v>1949</v>
      </c>
      <c r="F1174" s="233" t="s">
        <v>7918</v>
      </c>
      <c r="G1174" s="497" t="s">
        <v>4199</v>
      </c>
      <c r="H1174" s="495" t="s">
        <v>7109</v>
      </c>
      <c r="I1174" s="496" t="s">
        <v>7110</v>
      </c>
      <c r="J1174" s="478" t="s">
        <v>1211</v>
      </c>
      <c r="K1174" s="233" t="s">
        <v>7111</v>
      </c>
      <c r="L1174" s="495" t="s">
        <v>4825</v>
      </c>
      <c r="M1174" s="248"/>
      <c r="N1174" s="470" t="str">
        <f t="shared" si="46"/>
        <v>50
一般
0
療養
50
精神
0
結核
0
感染
0</v>
      </c>
      <c r="O1174" s="279"/>
      <c r="P1174" s="585" t="s">
        <v>7524</v>
      </c>
      <c r="U1174" s="473">
        <v>0</v>
      </c>
      <c r="V1174" s="563">
        <v>50</v>
      </c>
      <c r="W1174" s="563">
        <v>0</v>
      </c>
      <c r="X1174" s="563">
        <v>0</v>
      </c>
      <c r="Y1174" s="563">
        <v>0</v>
      </c>
      <c r="Z1174" s="563">
        <f t="shared" si="47"/>
        <v>50</v>
      </c>
      <c r="AA1174" s="280"/>
    </row>
    <row r="1175" spans="1:27" ht="171" x14ac:dyDescent="0.15">
      <c r="A1175" s="212" t="s">
        <v>4923</v>
      </c>
      <c r="B1175" s="213" t="s">
        <v>6225</v>
      </c>
      <c r="C1175" s="493" t="s">
        <v>4122</v>
      </c>
      <c r="D1175" s="490" t="s">
        <v>5271</v>
      </c>
      <c r="E1175" s="490" t="s">
        <v>1949</v>
      </c>
      <c r="F1175" s="233" t="s">
        <v>1639</v>
      </c>
      <c r="G1175" s="497" t="s">
        <v>4200</v>
      </c>
      <c r="H1175" s="495" t="s">
        <v>7112</v>
      </c>
      <c r="I1175" s="496" t="s">
        <v>366</v>
      </c>
      <c r="J1175" s="478" t="s">
        <v>1211</v>
      </c>
      <c r="K1175" s="233" t="s">
        <v>7113</v>
      </c>
      <c r="L1175" s="495" t="s">
        <v>1966</v>
      </c>
      <c r="M1175" s="248"/>
      <c r="N1175" s="470" t="str">
        <f t="shared" si="46"/>
        <v>45
一般
0
療養
45
精神
0
結核
0
感染
0</v>
      </c>
      <c r="O1175" s="279"/>
      <c r="P1175" s="585" t="s">
        <v>7114</v>
      </c>
      <c r="U1175" s="473">
        <v>0</v>
      </c>
      <c r="V1175" s="563">
        <v>45</v>
      </c>
      <c r="W1175" s="563">
        <v>0</v>
      </c>
      <c r="X1175" s="563">
        <v>0</v>
      </c>
      <c r="Y1175" s="563">
        <v>0</v>
      </c>
      <c r="Z1175" s="563">
        <f t="shared" si="47"/>
        <v>45</v>
      </c>
      <c r="AA1175" s="280"/>
    </row>
    <row r="1176" spans="1:27" ht="171" x14ac:dyDescent="0.15">
      <c r="A1176" s="212" t="s">
        <v>4923</v>
      </c>
      <c r="B1176" s="213" t="s">
        <v>6225</v>
      </c>
      <c r="C1176" s="493" t="s">
        <v>4122</v>
      </c>
      <c r="D1176" s="490" t="s">
        <v>5271</v>
      </c>
      <c r="E1176" s="490" t="s">
        <v>1949</v>
      </c>
      <c r="F1176" s="233" t="s">
        <v>6493</v>
      </c>
      <c r="G1176" s="497" t="s">
        <v>4201</v>
      </c>
      <c r="H1176" s="495" t="s">
        <v>4124</v>
      </c>
      <c r="I1176" s="496" t="s">
        <v>4246</v>
      </c>
      <c r="J1176" s="478" t="s">
        <v>6419</v>
      </c>
      <c r="K1176" s="233" t="s">
        <v>6494</v>
      </c>
      <c r="L1176" s="495" t="s">
        <v>6495</v>
      </c>
      <c r="M1176" s="248"/>
      <c r="N1176" s="470" t="str">
        <f t="shared" si="46"/>
        <v>50
一般
50
療養
0
精神
0
結核
0
感染
0</v>
      </c>
      <c r="O1176" s="279"/>
      <c r="P1176" s="585" t="s">
        <v>6496</v>
      </c>
      <c r="U1176" s="473">
        <v>50</v>
      </c>
      <c r="V1176" s="563">
        <v>0</v>
      </c>
      <c r="W1176" s="563">
        <v>0</v>
      </c>
      <c r="X1176" s="563">
        <v>0</v>
      </c>
      <c r="Y1176" s="563">
        <v>0</v>
      </c>
      <c r="Z1176" s="563">
        <f t="shared" si="47"/>
        <v>50</v>
      </c>
      <c r="AA1176" s="280"/>
    </row>
    <row r="1177" spans="1:27" ht="171" x14ac:dyDescent="0.15">
      <c r="A1177" s="212" t="s">
        <v>4923</v>
      </c>
      <c r="B1177" s="213" t="s">
        <v>6225</v>
      </c>
      <c r="C1177" s="493" t="s">
        <v>4122</v>
      </c>
      <c r="D1177" s="490" t="s">
        <v>5271</v>
      </c>
      <c r="E1177" s="490" t="s">
        <v>1949</v>
      </c>
      <c r="F1177" s="233" t="s">
        <v>5943</v>
      </c>
      <c r="G1177" s="497" t="s">
        <v>4202</v>
      </c>
      <c r="H1177" s="495" t="s">
        <v>5412</v>
      </c>
      <c r="I1177" s="496" t="s">
        <v>5413</v>
      </c>
      <c r="J1177" s="478" t="s">
        <v>5414</v>
      </c>
      <c r="K1177" s="233" t="s">
        <v>5415</v>
      </c>
      <c r="L1177" s="495" t="s">
        <v>442</v>
      </c>
      <c r="M1177" s="248"/>
      <c r="N1177" s="470" t="str">
        <f t="shared" si="46"/>
        <v>44
一般
44
療養
0
精神
0
結核
0
感染
0</v>
      </c>
      <c r="O1177" s="279"/>
      <c r="P1177" s="585" t="s">
        <v>5877</v>
      </c>
      <c r="U1177" s="473">
        <v>44</v>
      </c>
      <c r="V1177" s="563">
        <v>0</v>
      </c>
      <c r="W1177" s="563">
        <v>0</v>
      </c>
      <c r="X1177" s="563">
        <v>0</v>
      </c>
      <c r="Y1177" s="563">
        <v>0</v>
      </c>
      <c r="Z1177" s="563">
        <f t="shared" si="47"/>
        <v>44</v>
      </c>
      <c r="AA1177" s="280"/>
    </row>
    <row r="1178" spans="1:27" ht="171" x14ac:dyDescent="0.15">
      <c r="A1178" s="212" t="s">
        <v>4923</v>
      </c>
      <c r="B1178" s="213" t="s">
        <v>6225</v>
      </c>
      <c r="C1178" s="493" t="s">
        <v>4122</v>
      </c>
      <c r="D1178" s="490" t="s">
        <v>5271</v>
      </c>
      <c r="E1178" s="490" t="s">
        <v>1949</v>
      </c>
      <c r="F1178" s="233" t="s">
        <v>1640</v>
      </c>
      <c r="G1178" s="497" t="s">
        <v>4203</v>
      </c>
      <c r="H1178" s="495" t="s">
        <v>7115</v>
      </c>
      <c r="I1178" s="496" t="s">
        <v>6427</v>
      </c>
      <c r="J1178" s="478" t="s">
        <v>1211</v>
      </c>
      <c r="K1178" s="233" t="s">
        <v>7116</v>
      </c>
      <c r="L1178" s="495" t="s">
        <v>7117</v>
      </c>
      <c r="M1178" s="248"/>
      <c r="N1178" s="470" t="str">
        <f t="shared" si="46"/>
        <v>90
一般
42
療養
48
精神
0
結核
0
感染
0</v>
      </c>
      <c r="O1178" s="279"/>
      <c r="P1178" s="585" t="s">
        <v>1921</v>
      </c>
      <c r="U1178" s="473">
        <v>42</v>
      </c>
      <c r="V1178" s="563">
        <v>48</v>
      </c>
      <c r="W1178" s="563">
        <v>0</v>
      </c>
      <c r="X1178" s="563">
        <v>0</v>
      </c>
      <c r="Y1178" s="563">
        <v>0</v>
      </c>
      <c r="Z1178" s="563">
        <f t="shared" si="47"/>
        <v>90</v>
      </c>
      <c r="AA1178" s="280"/>
    </row>
    <row r="1179" spans="1:27" ht="171" x14ac:dyDescent="0.15">
      <c r="A1179" s="212" t="s">
        <v>4923</v>
      </c>
      <c r="B1179" s="213" t="s">
        <v>6225</v>
      </c>
      <c r="C1179" s="493" t="s">
        <v>4122</v>
      </c>
      <c r="D1179" s="490" t="s">
        <v>5271</v>
      </c>
      <c r="E1179" s="490" t="s">
        <v>1949</v>
      </c>
      <c r="F1179" s="233" t="s">
        <v>4503</v>
      </c>
      <c r="G1179" s="497" t="s">
        <v>4204</v>
      </c>
      <c r="H1179" s="495" t="s">
        <v>7118</v>
      </c>
      <c r="I1179" s="496" t="s">
        <v>52</v>
      </c>
      <c r="J1179" s="478" t="s">
        <v>1211</v>
      </c>
      <c r="K1179" s="233" t="s">
        <v>7119</v>
      </c>
      <c r="L1179" s="495" t="s">
        <v>7120</v>
      </c>
      <c r="M1179" s="248"/>
      <c r="N1179" s="470" t="str">
        <f t="shared" si="46"/>
        <v>123
一般
0
療養
123
精神
0
結核
0
感染
0</v>
      </c>
      <c r="O1179" s="279"/>
      <c r="P1179" s="585" t="s">
        <v>7919</v>
      </c>
      <c r="U1179" s="473">
        <v>0</v>
      </c>
      <c r="V1179" s="563">
        <v>123</v>
      </c>
      <c r="W1179" s="563">
        <v>0</v>
      </c>
      <c r="X1179" s="563">
        <v>0</v>
      </c>
      <c r="Y1179" s="563">
        <v>0</v>
      </c>
      <c r="Z1179" s="563">
        <f t="shared" si="47"/>
        <v>123</v>
      </c>
      <c r="AA1179" s="280"/>
    </row>
    <row r="1180" spans="1:27" ht="171" x14ac:dyDescent="0.15">
      <c r="A1180" s="212" t="s">
        <v>4923</v>
      </c>
      <c r="B1180" s="213" t="s">
        <v>6225</v>
      </c>
      <c r="C1180" s="493" t="s">
        <v>4122</v>
      </c>
      <c r="D1180" s="490" t="s">
        <v>5271</v>
      </c>
      <c r="E1180" s="490" t="s">
        <v>1949</v>
      </c>
      <c r="F1180" s="233" t="s">
        <v>4866</v>
      </c>
      <c r="G1180" s="497" t="s">
        <v>4205</v>
      </c>
      <c r="H1180" s="495" t="s">
        <v>5417</v>
      </c>
      <c r="I1180" s="496" t="s">
        <v>5418</v>
      </c>
      <c r="J1180" s="478" t="s">
        <v>5414</v>
      </c>
      <c r="K1180" s="233" t="s">
        <v>4311</v>
      </c>
      <c r="L1180" s="495" t="s">
        <v>7478</v>
      </c>
      <c r="M1180" s="248"/>
      <c r="N1180" s="470" t="str">
        <f t="shared" si="46"/>
        <v>106
一般
60
療養
46
精神
0
結核
0
感染
0</v>
      </c>
      <c r="O1180" s="279"/>
      <c r="P1180" s="585" t="s">
        <v>7920</v>
      </c>
      <c r="U1180" s="473">
        <v>60</v>
      </c>
      <c r="V1180" s="563">
        <v>46</v>
      </c>
      <c r="W1180" s="563">
        <v>0</v>
      </c>
      <c r="X1180" s="563">
        <v>0</v>
      </c>
      <c r="Y1180" s="563">
        <v>0</v>
      </c>
      <c r="Z1180" s="563">
        <f t="shared" si="47"/>
        <v>106</v>
      </c>
      <c r="AA1180" s="280"/>
    </row>
    <row r="1181" spans="1:27" ht="171" x14ac:dyDescent="0.15">
      <c r="A1181" s="212" t="s">
        <v>4923</v>
      </c>
      <c r="B1181" s="213" t="s">
        <v>6225</v>
      </c>
      <c r="C1181" s="493" t="s">
        <v>4122</v>
      </c>
      <c r="D1181" s="490" t="s">
        <v>5271</v>
      </c>
      <c r="E1181" s="490" t="s">
        <v>1949</v>
      </c>
      <c r="F1181" s="233" t="s">
        <v>5944</v>
      </c>
      <c r="G1181" s="497" t="s">
        <v>4206</v>
      </c>
      <c r="H1181" s="495" t="s">
        <v>5419</v>
      </c>
      <c r="I1181" s="496" t="s">
        <v>5420</v>
      </c>
      <c r="J1181" s="478" t="s">
        <v>5414</v>
      </c>
      <c r="K1181" s="233" t="s">
        <v>5421</v>
      </c>
      <c r="L1181" s="495" t="s">
        <v>435</v>
      </c>
      <c r="M1181" s="248"/>
      <c r="N1181" s="470" t="str">
        <f t="shared" ref="N1181:N1210" si="48">SUM(U1181:Y1181)&amp;CHAR(10)&amp;CHAR(10)&amp;$U$5&amp;CHAR(10)&amp;U1181&amp;CHAR(10)&amp;$V$5&amp;CHAR(10)&amp;V1181&amp;CHAR(10)&amp;$W$5&amp;CHAR(10)&amp;W1181&amp;CHAR(10)&amp;$X$5&amp;CHAR(10)&amp;X1181&amp;CHAR(10)&amp;$Y$5&amp;CHAR(10)&amp;Y1181</f>
        <v>278
一般
0
療養
0
精神
278
結核
0
感染
0</v>
      </c>
      <c r="O1181" s="279"/>
      <c r="P1181" s="585" t="s">
        <v>7479</v>
      </c>
      <c r="U1181" s="473">
        <v>0</v>
      </c>
      <c r="V1181" s="563">
        <v>0</v>
      </c>
      <c r="W1181" s="563">
        <v>278</v>
      </c>
      <c r="X1181" s="563">
        <v>0</v>
      </c>
      <c r="Y1181" s="563">
        <v>0</v>
      </c>
      <c r="Z1181" s="563">
        <f t="shared" si="47"/>
        <v>278</v>
      </c>
      <c r="AA1181" s="280"/>
    </row>
    <row r="1182" spans="1:27" ht="171" x14ac:dyDescent="0.15">
      <c r="A1182" s="212" t="s">
        <v>4923</v>
      </c>
      <c r="B1182" s="213" t="s">
        <v>6225</v>
      </c>
      <c r="C1182" s="493" t="s">
        <v>4122</v>
      </c>
      <c r="D1182" s="490" t="s">
        <v>5271</v>
      </c>
      <c r="E1182" s="490" t="s">
        <v>1949</v>
      </c>
      <c r="F1182" s="233" t="s">
        <v>4504</v>
      </c>
      <c r="G1182" s="497" t="s">
        <v>4207</v>
      </c>
      <c r="H1182" s="495" t="s">
        <v>5422</v>
      </c>
      <c r="I1182" s="496" t="s">
        <v>5423</v>
      </c>
      <c r="J1182" s="478" t="s">
        <v>5414</v>
      </c>
      <c r="K1182" s="233" t="s">
        <v>5424</v>
      </c>
      <c r="L1182" s="285" t="s">
        <v>8231</v>
      </c>
      <c r="M1182" s="248"/>
      <c r="N1182" s="470" t="str">
        <f t="shared" si="48"/>
        <v>413
一般
60
療養
79
精神
274
結核
0
感染
0</v>
      </c>
      <c r="O1182" s="282"/>
      <c r="P1182" s="457" t="s">
        <v>5878</v>
      </c>
      <c r="U1182" s="473">
        <v>60</v>
      </c>
      <c r="V1182" s="563">
        <v>79</v>
      </c>
      <c r="W1182" s="563">
        <v>274</v>
      </c>
      <c r="X1182" s="501">
        <v>0</v>
      </c>
      <c r="Y1182" s="563">
        <v>0</v>
      </c>
      <c r="Z1182" s="563">
        <f t="shared" si="47"/>
        <v>413</v>
      </c>
      <c r="AA1182" s="280"/>
    </row>
    <row r="1183" spans="1:27" ht="171" x14ac:dyDescent="0.15">
      <c r="A1183" s="212" t="s">
        <v>4923</v>
      </c>
      <c r="B1183" s="213" t="s">
        <v>6225</v>
      </c>
      <c r="C1183" s="493" t="s">
        <v>4122</v>
      </c>
      <c r="D1183" s="490" t="s">
        <v>5271</v>
      </c>
      <c r="E1183" s="490" t="s">
        <v>1949</v>
      </c>
      <c r="F1183" s="233" t="s">
        <v>4867</v>
      </c>
      <c r="G1183" s="497" t="s">
        <v>5425</v>
      </c>
      <c r="H1183" s="495" t="s">
        <v>5426</v>
      </c>
      <c r="I1183" s="496" t="s">
        <v>5427</v>
      </c>
      <c r="J1183" s="478" t="s">
        <v>5414</v>
      </c>
      <c r="K1183" s="233" t="s">
        <v>5428</v>
      </c>
      <c r="L1183" s="495" t="s">
        <v>1922</v>
      </c>
      <c r="M1183" s="248"/>
      <c r="N1183" s="470" t="str">
        <f t="shared" si="48"/>
        <v>121
一般
121
療養
0
精神
0
結核
0
感染
0</v>
      </c>
      <c r="O1183" s="282"/>
      <c r="P1183" s="457" t="s">
        <v>5879</v>
      </c>
      <c r="U1183" s="473">
        <v>121</v>
      </c>
      <c r="V1183" s="563">
        <v>0</v>
      </c>
      <c r="W1183" s="563">
        <v>0</v>
      </c>
      <c r="X1183" s="563">
        <v>0</v>
      </c>
      <c r="Y1183" s="563">
        <v>0</v>
      </c>
      <c r="Z1183" s="563">
        <f t="shared" si="47"/>
        <v>121</v>
      </c>
      <c r="AA1183" s="280"/>
    </row>
    <row r="1184" spans="1:27" ht="171" x14ac:dyDescent="0.15">
      <c r="A1184" s="212" t="s">
        <v>4923</v>
      </c>
      <c r="B1184" s="213" t="s">
        <v>6225</v>
      </c>
      <c r="C1184" s="493" t="s">
        <v>4122</v>
      </c>
      <c r="D1184" s="490" t="s">
        <v>5271</v>
      </c>
      <c r="E1184" s="490" t="s">
        <v>1949</v>
      </c>
      <c r="F1184" s="458" t="s">
        <v>5945</v>
      </c>
      <c r="G1184" s="281" t="s">
        <v>4208</v>
      </c>
      <c r="H1184" s="476" t="s">
        <v>5429</v>
      </c>
      <c r="I1184" s="454" t="s">
        <v>5420</v>
      </c>
      <c r="J1184" s="478" t="s">
        <v>5430</v>
      </c>
      <c r="K1184" s="458" t="s">
        <v>4298</v>
      </c>
      <c r="L1184" s="476" t="s">
        <v>1737</v>
      </c>
      <c r="M1184" s="242"/>
      <c r="N1184" s="470" t="str">
        <f t="shared" si="48"/>
        <v>182
一般
0
療養
0
精神
182
結核
0
感染
0</v>
      </c>
      <c r="O1184" s="279"/>
      <c r="P1184" s="585" t="s">
        <v>7994</v>
      </c>
      <c r="U1184" s="473">
        <v>0</v>
      </c>
      <c r="V1184" s="563">
        <v>0</v>
      </c>
      <c r="W1184" s="563">
        <v>182</v>
      </c>
      <c r="X1184" s="563">
        <v>0</v>
      </c>
      <c r="Y1184" s="563">
        <v>0</v>
      </c>
      <c r="Z1184" s="563">
        <f t="shared" si="47"/>
        <v>182</v>
      </c>
      <c r="AA1184" s="280"/>
    </row>
    <row r="1185" spans="1:27" ht="171" x14ac:dyDescent="0.15">
      <c r="A1185" s="212" t="s">
        <v>4923</v>
      </c>
      <c r="B1185" s="213" t="s">
        <v>6225</v>
      </c>
      <c r="C1185" s="493" t="s">
        <v>4122</v>
      </c>
      <c r="D1185" s="490" t="s">
        <v>5271</v>
      </c>
      <c r="E1185" s="490" t="s">
        <v>5256</v>
      </c>
      <c r="F1185" s="233" t="s">
        <v>5946</v>
      </c>
      <c r="G1185" s="497" t="s">
        <v>4209</v>
      </c>
      <c r="H1185" s="495" t="s">
        <v>5431</v>
      </c>
      <c r="I1185" s="496" t="s">
        <v>5432</v>
      </c>
      <c r="J1185" s="478" t="s">
        <v>5414</v>
      </c>
      <c r="K1185" s="233" t="s">
        <v>5433</v>
      </c>
      <c r="L1185" s="495" t="s">
        <v>1642</v>
      </c>
      <c r="M1185" s="248"/>
      <c r="N1185" s="470" t="str">
        <f t="shared" si="48"/>
        <v>60
一般
0
療養
60
精神
0
結核
0
感染
0</v>
      </c>
      <c r="O1185" s="279"/>
      <c r="P1185" s="585" t="s">
        <v>5880</v>
      </c>
      <c r="U1185" s="473">
        <v>0</v>
      </c>
      <c r="V1185" s="563">
        <v>60</v>
      </c>
      <c r="W1185" s="563">
        <v>0</v>
      </c>
      <c r="X1185" s="563">
        <v>0</v>
      </c>
      <c r="Y1185" s="563">
        <v>0</v>
      </c>
      <c r="Z1185" s="563">
        <f t="shared" si="47"/>
        <v>60</v>
      </c>
      <c r="AA1185" s="280"/>
    </row>
    <row r="1186" spans="1:27" ht="171" x14ac:dyDescent="0.15">
      <c r="A1186" s="212" t="s">
        <v>4923</v>
      </c>
      <c r="B1186" s="213" t="s">
        <v>6225</v>
      </c>
      <c r="C1186" s="493" t="s">
        <v>4122</v>
      </c>
      <c r="D1186" s="490" t="s">
        <v>5271</v>
      </c>
      <c r="E1186" s="490" t="s">
        <v>5267</v>
      </c>
      <c r="F1186" s="233" t="s">
        <v>4868</v>
      </c>
      <c r="G1186" s="497" t="s">
        <v>6172</v>
      </c>
      <c r="H1186" s="495" t="s">
        <v>5434</v>
      </c>
      <c r="I1186" s="496" t="s">
        <v>5435</v>
      </c>
      <c r="J1186" s="478" t="s">
        <v>5430</v>
      </c>
      <c r="K1186" s="233" t="s">
        <v>5436</v>
      </c>
      <c r="L1186" s="285" t="s">
        <v>5437</v>
      </c>
      <c r="M1186" s="426">
        <v>26969</v>
      </c>
      <c r="N1186" s="470" t="str">
        <f t="shared" si="48"/>
        <v>60
一般
60
療養
0
精神
0
結核
0
感染
0</v>
      </c>
      <c r="O1186" s="279"/>
      <c r="P1186" s="585" t="s">
        <v>8232</v>
      </c>
      <c r="U1186" s="473">
        <v>60</v>
      </c>
      <c r="V1186" s="563">
        <v>0</v>
      </c>
      <c r="W1186" s="563">
        <v>0</v>
      </c>
      <c r="X1186" s="563">
        <v>0</v>
      </c>
      <c r="Y1186" s="563">
        <v>0</v>
      </c>
      <c r="Z1186" s="563">
        <f t="shared" si="47"/>
        <v>60</v>
      </c>
      <c r="AA1186" s="280"/>
    </row>
    <row r="1187" spans="1:27" ht="171" x14ac:dyDescent="0.15">
      <c r="A1187" s="212" t="s">
        <v>4923</v>
      </c>
      <c r="B1187" s="213" t="s">
        <v>6225</v>
      </c>
      <c r="C1187" s="493" t="s">
        <v>4122</v>
      </c>
      <c r="D1187" s="490" t="s">
        <v>5271</v>
      </c>
      <c r="E1187" s="490" t="s">
        <v>1949</v>
      </c>
      <c r="F1187" s="233" t="s">
        <v>1643</v>
      </c>
      <c r="G1187" s="497" t="s">
        <v>4210</v>
      </c>
      <c r="H1187" s="495" t="s">
        <v>5438</v>
      </c>
      <c r="I1187" s="496" t="s">
        <v>5416</v>
      </c>
      <c r="J1187" s="478" t="s">
        <v>4282</v>
      </c>
      <c r="K1187" s="233" t="s">
        <v>4283</v>
      </c>
      <c r="L1187" s="495" t="s">
        <v>1644</v>
      </c>
      <c r="M1187" s="248"/>
      <c r="N1187" s="470" t="str">
        <f t="shared" si="48"/>
        <v>102
一般
0
療養
0
精神
102
結核
0
感染
0</v>
      </c>
      <c r="O1187" s="279"/>
      <c r="P1187" s="585" t="s">
        <v>5881</v>
      </c>
      <c r="U1187" s="473">
        <v>0</v>
      </c>
      <c r="V1187" s="563">
        <v>0</v>
      </c>
      <c r="W1187" s="563">
        <v>102</v>
      </c>
      <c r="X1187" s="563">
        <v>0</v>
      </c>
      <c r="Y1187" s="563">
        <v>0</v>
      </c>
      <c r="Z1187" s="563">
        <f t="shared" si="47"/>
        <v>102</v>
      </c>
      <c r="AA1187" s="280"/>
    </row>
    <row r="1188" spans="1:27" ht="171" x14ac:dyDescent="0.15">
      <c r="A1188" s="212" t="s">
        <v>4923</v>
      </c>
      <c r="B1188" s="213" t="s">
        <v>6225</v>
      </c>
      <c r="C1188" s="493" t="s">
        <v>6226</v>
      </c>
      <c r="D1188" s="490" t="s">
        <v>6227</v>
      </c>
      <c r="E1188" s="490" t="s">
        <v>68</v>
      </c>
      <c r="F1188" s="233" t="s">
        <v>6228</v>
      </c>
      <c r="G1188" s="497" t="s">
        <v>6229</v>
      </c>
      <c r="H1188" s="495" t="s">
        <v>6230</v>
      </c>
      <c r="I1188" s="496" t="s">
        <v>411</v>
      </c>
      <c r="J1188" s="478" t="s">
        <v>6419</v>
      </c>
      <c r="K1188" s="233" t="s">
        <v>7921</v>
      </c>
      <c r="L1188" s="496" t="s">
        <v>6231</v>
      </c>
      <c r="M1188" s="248"/>
      <c r="N1188" s="470" t="str">
        <f t="shared" si="48"/>
        <v>42
一般
0
療養
42
精神
0
結核
0
感染
0</v>
      </c>
      <c r="O1188" s="279"/>
      <c r="P1188" s="585" t="s">
        <v>5882</v>
      </c>
      <c r="U1188" s="473">
        <v>0</v>
      </c>
      <c r="V1188" s="563">
        <v>42</v>
      </c>
      <c r="W1188" s="563">
        <v>0</v>
      </c>
      <c r="X1188" s="563">
        <v>0</v>
      </c>
      <c r="Y1188" s="563">
        <v>0</v>
      </c>
      <c r="Z1188" s="563">
        <f t="shared" si="47"/>
        <v>42</v>
      </c>
      <c r="AA1188" s="280"/>
    </row>
    <row r="1189" spans="1:27" ht="171" x14ac:dyDescent="0.15">
      <c r="A1189" s="212" t="s">
        <v>4923</v>
      </c>
      <c r="B1189" s="213" t="s">
        <v>6225</v>
      </c>
      <c r="C1189" s="493" t="s">
        <v>4122</v>
      </c>
      <c r="D1189" s="490" t="s">
        <v>5285</v>
      </c>
      <c r="E1189" s="490" t="s">
        <v>5272</v>
      </c>
      <c r="F1189" s="458" t="s">
        <v>5947</v>
      </c>
      <c r="G1189" s="281" t="s">
        <v>7561</v>
      </c>
      <c r="H1189" s="476" t="s">
        <v>5439</v>
      </c>
      <c r="I1189" s="454" t="s">
        <v>5440</v>
      </c>
      <c r="J1189" s="478" t="s">
        <v>5441</v>
      </c>
      <c r="K1189" s="458" t="s">
        <v>1738</v>
      </c>
      <c r="L1189" s="476" t="s">
        <v>6254</v>
      </c>
      <c r="M1189" s="242"/>
      <c r="N1189" s="470" t="str">
        <f t="shared" si="48"/>
        <v>438
一般
390
療養
0
精神
44
結核
0
感染
4</v>
      </c>
      <c r="O1189" s="282"/>
      <c r="P1189" s="457" t="s">
        <v>5883</v>
      </c>
      <c r="U1189" s="473">
        <v>390</v>
      </c>
      <c r="V1189" s="474">
        <v>0</v>
      </c>
      <c r="W1189" s="474">
        <v>44</v>
      </c>
      <c r="X1189" s="474">
        <v>0</v>
      </c>
      <c r="Y1189" s="474">
        <v>4</v>
      </c>
      <c r="Z1189" s="563">
        <f t="shared" ref="Z1189:Z1209" si="49">SUM(U1189:Y1189)</f>
        <v>438</v>
      </c>
      <c r="AA1189" s="280"/>
    </row>
    <row r="1190" spans="1:27" ht="171" x14ac:dyDescent="0.15">
      <c r="A1190" s="212" t="s">
        <v>4923</v>
      </c>
      <c r="B1190" s="213" t="s">
        <v>6225</v>
      </c>
      <c r="C1190" s="493" t="s">
        <v>4122</v>
      </c>
      <c r="D1190" s="490" t="s">
        <v>5285</v>
      </c>
      <c r="E1190" s="490" t="s">
        <v>5272</v>
      </c>
      <c r="F1190" s="458" t="s">
        <v>5948</v>
      </c>
      <c r="G1190" s="281" t="s">
        <v>4211</v>
      </c>
      <c r="H1190" s="476" t="s">
        <v>5442</v>
      </c>
      <c r="I1190" s="454" t="s">
        <v>5443</v>
      </c>
      <c r="J1190" s="478" t="s">
        <v>922</v>
      </c>
      <c r="K1190" s="458" t="s">
        <v>1738</v>
      </c>
      <c r="L1190" s="476" t="s">
        <v>1923</v>
      </c>
      <c r="M1190" s="242"/>
      <c r="N1190" s="470" t="str">
        <f t="shared" si="48"/>
        <v>100
一般
60
療養
40
精神
0
結核
0
感染
0</v>
      </c>
      <c r="O1190" s="282"/>
      <c r="P1190" s="457" t="s">
        <v>5884</v>
      </c>
      <c r="U1190" s="473">
        <v>60</v>
      </c>
      <c r="V1190" s="473">
        <v>40</v>
      </c>
      <c r="W1190" s="473">
        <v>0</v>
      </c>
      <c r="X1190" s="473">
        <v>0</v>
      </c>
      <c r="Y1190" s="473">
        <v>0</v>
      </c>
      <c r="Z1190" s="563">
        <f t="shared" si="49"/>
        <v>100</v>
      </c>
      <c r="AA1190" s="280"/>
    </row>
    <row r="1191" spans="1:27" ht="171" x14ac:dyDescent="0.15">
      <c r="A1191" s="212" t="s">
        <v>4923</v>
      </c>
      <c r="B1191" s="213" t="s">
        <v>6225</v>
      </c>
      <c r="C1191" s="493" t="s">
        <v>4122</v>
      </c>
      <c r="D1191" s="490" t="s">
        <v>5285</v>
      </c>
      <c r="E1191" s="490" t="s">
        <v>5272</v>
      </c>
      <c r="F1191" s="233" t="s">
        <v>5949</v>
      </c>
      <c r="G1191" s="497" t="s">
        <v>4212</v>
      </c>
      <c r="H1191" s="495" t="s">
        <v>5444</v>
      </c>
      <c r="I1191" s="496" t="s">
        <v>5443</v>
      </c>
      <c r="J1191" s="478" t="s">
        <v>5414</v>
      </c>
      <c r="K1191" s="233" t="s">
        <v>5445</v>
      </c>
      <c r="L1191" s="454" t="s">
        <v>7922</v>
      </c>
      <c r="M1191" s="248"/>
      <c r="N1191" s="470" t="str">
        <f t="shared" si="48"/>
        <v>28
一般
0
療養
28
精神
0
結核
0
感染
0</v>
      </c>
      <c r="O1191" s="279"/>
      <c r="P1191" s="585" t="s">
        <v>5885</v>
      </c>
      <c r="U1191" s="473">
        <v>0</v>
      </c>
      <c r="V1191" s="563">
        <v>28</v>
      </c>
      <c r="W1191" s="563">
        <v>0</v>
      </c>
      <c r="X1191" s="563">
        <v>0</v>
      </c>
      <c r="Y1191" s="563">
        <v>0</v>
      </c>
      <c r="Z1191" s="563">
        <f t="shared" si="49"/>
        <v>28</v>
      </c>
      <c r="AA1191" s="280"/>
    </row>
    <row r="1192" spans="1:27" ht="171" x14ac:dyDescent="0.15">
      <c r="A1192" s="212" t="s">
        <v>4923</v>
      </c>
      <c r="B1192" s="213" t="s">
        <v>6225</v>
      </c>
      <c r="C1192" s="493" t="s">
        <v>4122</v>
      </c>
      <c r="D1192" s="490" t="s">
        <v>5285</v>
      </c>
      <c r="E1192" s="490" t="s">
        <v>5272</v>
      </c>
      <c r="F1192" s="233" t="s">
        <v>7121</v>
      </c>
      <c r="G1192" s="497" t="s">
        <v>4213</v>
      </c>
      <c r="H1192" s="495" t="s">
        <v>7122</v>
      </c>
      <c r="I1192" s="496" t="s">
        <v>6519</v>
      </c>
      <c r="J1192" s="478" t="s">
        <v>1211</v>
      </c>
      <c r="K1192" s="233" t="s">
        <v>561</v>
      </c>
      <c r="L1192" s="495" t="s">
        <v>8233</v>
      </c>
      <c r="M1192" s="248"/>
      <c r="N1192" s="470" t="str">
        <f t="shared" si="48"/>
        <v>146
一般
60
療養
86
精神
0
結核
0
感染
0</v>
      </c>
      <c r="O1192" s="279"/>
      <c r="P1192" s="585" t="s">
        <v>5886</v>
      </c>
      <c r="U1192" s="473">
        <v>60</v>
      </c>
      <c r="V1192" s="501">
        <v>86</v>
      </c>
      <c r="W1192" s="501">
        <v>0</v>
      </c>
      <c r="X1192" s="501">
        <v>0</v>
      </c>
      <c r="Y1192" s="501">
        <v>0</v>
      </c>
      <c r="Z1192" s="563">
        <f t="shared" si="49"/>
        <v>146</v>
      </c>
      <c r="AA1192" s="280"/>
    </row>
    <row r="1193" spans="1:27" ht="171" x14ac:dyDescent="0.15">
      <c r="A1193" s="212" t="s">
        <v>4923</v>
      </c>
      <c r="B1193" s="213" t="s">
        <v>6225</v>
      </c>
      <c r="C1193" s="493" t="s">
        <v>4122</v>
      </c>
      <c r="D1193" s="490" t="s">
        <v>5285</v>
      </c>
      <c r="E1193" s="490" t="s">
        <v>5272</v>
      </c>
      <c r="F1193" s="233" t="s">
        <v>1645</v>
      </c>
      <c r="G1193" s="497" t="s">
        <v>4214</v>
      </c>
      <c r="H1193" s="495" t="s">
        <v>5446</v>
      </c>
      <c r="I1193" s="496" t="s">
        <v>5447</v>
      </c>
      <c r="J1193" s="478" t="s">
        <v>5414</v>
      </c>
      <c r="K1193" s="233" t="s">
        <v>4312</v>
      </c>
      <c r="L1193" s="495" t="s">
        <v>4826</v>
      </c>
      <c r="M1193" s="248"/>
      <c r="N1193" s="470" t="str">
        <f t="shared" si="48"/>
        <v>120
一般
0
療養
0
精神
120
結核
0
感染
0</v>
      </c>
      <c r="O1193" s="279"/>
      <c r="P1193" s="585" t="s">
        <v>1924</v>
      </c>
      <c r="U1193" s="473">
        <v>0</v>
      </c>
      <c r="V1193" s="563">
        <v>0</v>
      </c>
      <c r="W1193" s="563">
        <v>120</v>
      </c>
      <c r="X1193" s="563">
        <v>0</v>
      </c>
      <c r="Y1193" s="563">
        <v>0</v>
      </c>
      <c r="Z1193" s="563">
        <f t="shared" si="49"/>
        <v>120</v>
      </c>
      <c r="AA1193" s="280"/>
    </row>
    <row r="1194" spans="1:27" ht="171" x14ac:dyDescent="0.15">
      <c r="A1194" s="212" t="s">
        <v>4923</v>
      </c>
      <c r="B1194" s="213" t="s">
        <v>6225</v>
      </c>
      <c r="C1194" s="493" t="s">
        <v>4122</v>
      </c>
      <c r="D1194" s="490" t="s">
        <v>5285</v>
      </c>
      <c r="E1194" s="490" t="s">
        <v>5272</v>
      </c>
      <c r="F1194" s="233" t="s">
        <v>1646</v>
      </c>
      <c r="G1194" s="497" t="s">
        <v>4215</v>
      </c>
      <c r="H1194" s="495" t="s">
        <v>5448</v>
      </c>
      <c r="I1194" s="496" t="s">
        <v>5449</v>
      </c>
      <c r="J1194" s="478" t="s">
        <v>5414</v>
      </c>
      <c r="K1194" s="233" t="s">
        <v>5450</v>
      </c>
      <c r="L1194" s="495" t="s">
        <v>1647</v>
      </c>
      <c r="M1194" s="248"/>
      <c r="N1194" s="470" t="str">
        <f t="shared" si="48"/>
        <v>75
一般
0
療養
75
精神
0
結核
0
感染
0</v>
      </c>
      <c r="O1194" s="279"/>
      <c r="P1194" s="585" t="s">
        <v>7923</v>
      </c>
      <c r="U1194" s="473">
        <v>0</v>
      </c>
      <c r="V1194" s="563">
        <v>75</v>
      </c>
      <c r="W1194" s="563">
        <v>0</v>
      </c>
      <c r="X1194" s="563">
        <v>0</v>
      </c>
      <c r="Y1194" s="563">
        <v>0</v>
      </c>
      <c r="Z1194" s="563">
        <f t="shared" si="49"/>
        <v>75</v>
      </c>
      <c r="AA1194" s="280"/>
    </row>
    <row r="1195" spans="1:27" ht="171" x14ac:dyDescent="0.15">
      <c r="A1195" s="212" t="s">
        <v>4923</v>
      </c>
      <c r="B1195" s="213" t="s">
        <v>6225</v>
      </c>
      <c r="C1195" s="493" t="s">
        <v>4122</v>
      </c>
      <c r="D1195" s="490" t="s">
        <v>5285</v>
      </c>
      <c r="E1195" s="490" t="s">
        <v>4315</v>
      </c>
      <c r="F1195" s="233" t="s">
        <v>5950</v>
      </c>
      <c r="G1195" s="497" t="s">
        <v>4216</v>
      </c>
      <c r="H1195" s="495" t="s">
        <v>5451</v>
      </c>
      <c r="I1195" s="496" t="s">
        <v>5452</v>
      </c>
      <c r="J1195" s="478" t="s">
        <v>5414</v>
      </c>
      <c r="K1195" s="233" t="s">
        <v>5453</v>
      </c>
      <c r="L1195" s="272" t="s">
        <v>6034</v>
      </c>
      <c r="M1195" s="248"/>
      <c r="N1195" s="470" t="str">
        <f t="shared" si="48"/>
        <v>43
一般
0
療養
43
精神
0
結核
0
感染
0</v>
      </c>
      <c r="O1195" s="279"/>
      <c r="P1195" s="585" t="s">
        <v>1925</v>
      </c>
      <c r="U1195" s="473">
        <v>0</v>
      </c>
      <c r="V1195" s="563">
        <v>43</v>
      </c>
      <c r="W1195" s="563">
        <v>0</v>
      </c>
      <c r="X1195" s="563">
        <v>0</v>
      </c>
      <c r="Y1195" s="563">
        <v>0</v>
      </c>
      <c r="Z1195" s="563">
        <f t="shared" si="49"/>
        <v>43</v>
      </c>
      <c r="AA1195" s="280"/>
    </row>
    <row r="1196" spans="1:27" ht="171" x14ac:dyDescent="0.15">
      <c r="A1196" s="212" t="s">
        <v>4923</v>
      </c>
      <c r="B1196" s="213" t="s">
        <v>6225</v>
      </c>
      <c r="C1196" s="493" t="s">
        <v>4122</v>
      </c>
      <c r="D1196" s="490" t="s">
        <v>5285</v>
      </c>
      <c r="E1196" s="490" t="s">
        <v>5273</v>
      </c>
      <c r="F1196" s="233" t="s">
        <v>7123</v>
      </c>
      <c r="G1196" s="281" t="s">
        <v>4217</v>
      </c>
      <c r="H1196" s="476" t="s">
        <v>7124</v>
      </c>
      <c r="I1196" s="454" t="s">
        <v>717</v>
      </c>
      <c r="J1196" s="478" t="s">
        <v>922</v>
      </c>
      <c r="K1196" s="458" t="s">
        <v>1738</v>
      </c>
      <c r="L1196" s="476" t="s">
        <v>6497</v>
      </c>
      <c r="M1196" s="242"/>
      <c r="N1196" s="470" t="str">
        <f t="shared" si="48"/>
        <v>60
一般
60
療養
0
精神
0
結核
0
感染
0</v>
      </c>
      <c r="O1196" s="282"/>
      <c r="P1196" s="457" t="s">
        <v>5887</v>
      </c>
      <c r="U1196" s="473">
        <v>60</v>
      </c>
      <c r="V1196" s="473">
        <v>0</v>
      </c>
      <c r="W1196" s="474">
        <v>0</v>
      </c>
      <c r="X1196" s="474">
        <v>0</v>
      </c>
      <c r="Y1196" s="474">
        <v>0</v>
      </c>
      <c r="Z1196" s="563">
        <f t="shared" si="49"/>
        <v>60</v>
      </c>
      <c r="AA1196" s="280"/>
    </row>
    <row r="1197" spans="1:27" ht="171" x14ac:dyDescent="0.15">
      <c r="A1197" s="212" t="s">
        <v>4923</v>
      </c>
      <c r="B1197" s="213" t="s">
        <v>6225</v>
      </c>
      <c r="C1197" s="493" t="s">
        <v>4122</v>
      </c>
      <c r="D1197" s="490" t="s">
        <v>5300</v>
      </c>
      <c r="E1197" s="490" t="s">
        <v>5286</v>
      </c>
      <c r="F1197" s="233" t="s">
        <v>4869</v>
      </c>
      <c r="G1197" s="497" t="s">
        <v>4218</v>
      </c>
      <c r="H1197" s="495" t="s">
        <v>7125</v>
      </c>
      <c r="I1197" s="496" t="s">
        <v>7126</v>
      </c>
      <c r="J1197" s="478" t="s">
        <v>922</v>
      </c>
      <c r="K1197" s="233" t="s">
        <v>1460</v>
      </c>
      <c r="L1197" s="495" t="s">
        <v>6255</v>
      </c>
      <c r="M1197" s="248"/>
      <c r="N1197" s="470" t="str">
        <f t="shared" si="48"/>
        <v>369
一般
315
療養
0
精神
50
結核
0
感染
4</v>
      </c>
      <c r="O1197" s="282"/>
      <c r="P1197" s="457" t="s">
        <v>5888</v>
      </c>
      <c r="U1197" s="473">
        <v>315</v>
      </c>
      <c r="V1197" s="563">
        <v>0</v>
      </c>
      <c r="W1197" s="563">
        <v>50</v>
      </c>
      <c r="X1197" s="563">
        <v>0</v>
      </c>
      <c r="Y1197" s="563">
        <v>4</v>
      </c>
      <c r="Z1197" s="563">
        <f t="shared" si="49"/>
        <v>369</v>
      </c>
      <c r="AA1197" s="280"/>
    </row>
    <row r="1198" spans="1:27" ht="171" x14ac:dyDescent="0.15">
      <c r="A1198" s="212" t="s">
        <v>4923</v>
      </c>
      <c r="B1198" s="213" t="s">
        <v>6225</v>
      </c>
      <c r="C1198" s="493" t="s">
        <v>4122</v>
      </c>
      <c r="D1198" s="490" t="s">
        <v>5300</v>
      </c>
      <c r="E1198" s="490" t="s">
        <v>5291</v>
      </c>
      <c r="F1198" s="233" t="s">
        <v>4870</v>
      </c>
      <c r="G1198" s="497" t="s">
        <v>4219</v>
      </c>
      <c r="H1198" s="495" t="s">
        <v>5454</v>
      </c>
      <c r="I1198" s="496" t="s">
        <v>5455</v>
      </c>
      <c r="J1198" s="478" t="s">
        <v>922</v>
      </c>
      <c r="K1198" s="233" t="s">
        <v>1782</v>
      </c>
      <c r="L1198" s="495" t="s">
        <v>6498</v>
      </c>
      <c r="M1198" s="248"/>
      <c r="N1198" s="470" t="str">
        <f t="shared" si="48"/>
        <v>70
一般
70
療養
0
精神
0
結核
0
感染
0</v>
      </c>
      <c r="O1198" s="279"/>
      <c r="P1198" s="585" t="s">
        <v>7607</v>
      </c>
      <c r="U1198" s="550">
        <v>70</v>
      </c>
      <c r="V1198" s="545">
        <v>0</v>
      </c>
      <c r="W1198" s="565">
        <v>0</v>
      </c>
      <c r="X1198" s="565">
        <v>0</v>
      </c>
      <c r="Y1198" s="565">
        <v>0</v>
      </c>
      <c r="Z1198" s="565">
        <f t="shared" si="49"/>
        <v>70</v>
      </c>
      <c r="AA1198" s="280"/>
    </row>
    <row r="1199" spans="1:27" ht="171" x14ac:dyDescent="0.15">
      <c r="A1199" s="212" t="s">
        <v>4923</v>
      </c>
      <c r="B1199" s="213" t="s">
        <v>6225</v>
      </c>
      <c r="C1199" s="493" t="s">
        <v>4122</v>
      </c>
      <c r="D1199" s="490" t="s">
        <v>5300</v>
      </c>
      <c r="E1199" s="490" t="s">
        <v>5286</v>
      </c>
      <c r="F1199" s="233" t="s">
        <v>5951</v>
      </c>
      <c r="G1199" s="497" t="s">
        <v>4220</v>
      </c>
      <c r="H1199" s="495" t="s">
        <v>5456</v>
      </c>
      <c r="I1199" s="496" t="s">
        <v>5457</v>
      </c>
      <c r="J1199" s="478" t="s">
        <v>5458</v>
      </c>
      <c r="K1199" s="233" t="s">
        <v>5459</v>
      </c>
      <c r="L1199" s="495" t="s">
        <v>1648</v>
      </c>
      <c r="M1199" s="248"/>
      <c r="N1199" s="470" t="str">
        <f t="shared" si="48"/>
        <v>250
一般
0
療養
0
精神
250
結核
0
感染
0</v>
      </c>
      <c r="O1199" s="279"/>
      <c r="P1199" s="585" t="s">
        <v>7480</v>
      </c>
      <c r="U1199" s="473">
        <v>0</v>
      </c>
      <c r="V1199" s="563">
        <v>0</v>
      </c>
      <c r="W1199" s="563">
        <v>250</v>
      </c>
      <c r="X1199" s="563">
        <v>0</v>
      </c>
      <c r="Y1199" s="563">
        <v>0</v>
      </c>
      <c r="Z1199" s="563">
        <f t="shared" si="49"/>
        <v>250</v>
      </c>
      <c r="AA1199" s="280"/>
    </row>
    <row r="1200" spans="1:27" ht="171" x14ac:dyDescent="0.15">
      <c r="A1200" s="212" t="s">
        <v>4923</v>
      </c>
      <c r="B1200" s="213" t="s">
        <v>6225</v>
      </c>
      <c r="C1200" s="493" t="s">
        <v>4122</v>
      </c>
      <c r="D1200" s="490" t="s">
        <v>5300</v>
      </c>
      <c r="E1200" s="490" t="s">
        <v>5286</v>
      </c>
      <c r="F1200" s="233" t="s">
        <v>4871</v>
      </c>
      <c r="G1200" s="497" t="s">
        <v>4221</v>
      </c>
      <c r="H1200" s="495" t="s">
        <v>5460</v>
      </c>
      <c r="I1200" s="496" t="s">
        <v>5461</v>
      </c>
      <c r="J1200" s="478" t="s">
        <v>5414</v>
      </c>
      <c r="K1200" s="233" t="s">
        <v>4300</v>
      </c>
      <c r="L1200" s="495" t="s">
        <v>2117</v>
      </c>
      <c r="M1200" s="248"/>
      <c r="N1200" s="470" t="str">
        <f t="shared" si="48"/>
        <v>60
一般
60
療養
0
精神
0
結核
0
感染
0</v>
      </c>
      <c r="O1200" s="279"/>
      <c r="P1200" s="585" t="s">
        <v>6224</v>
      </c>
      <c r="U1200" s="473">
        <v>60</v>
      </c>
      <c r="V1200" s="563">
        <v>0</v>
      </c>
      <c r="W1200" s="563">
        <v>0</v>
      </c>
      <c r="X1200" s="563">
        <v>0</v>
      </c>
      <c r="Y1200" s="563">
        <v>0</v>
      </c>
      <c r="Z1200" s="563">
        <f t="shared" si="49"/>
        <v>60</v>
      </c>
      <c r="AA1200" s="280"/>
    </row>
    <row r="1201" spans="1:257" ht="171" x14ac:dyDescent="0.15">
      <c r="A1201" s="212" t="s">
        <v>4923</v>
      </c>
      <c r="B1201" s="213" t="s">
        <v>6225</v>
      </c>
      <c r="C1201" s="493" t="s">
        <v>4122</v>
      </c>
      <c r="D1201" s="490" t="s">
        <v>5300</v>
      </c>
      <c r="E1201" s="490" t="s">
        <v>5286</v>
      </c>
      <c r="F1201" s="233" t="s">
        <v>5952</v>
      </c>
      <c r="G1201" s="497" t="s">
        <v>4222</v>
      </c>
      <c r="H1201" s="495" t="s">
        <v>5462</v>
      </c>
      <c r="I1201" s="496" t="s">
        <v>5463</v>
      </c>
      <c r="J1201" s="478" t="s">
        <v>5414</v>
      </c>
      <c r="K1201" s="233" t="s">
        <v>5464</v>
      </c>
      <c r="L1201" s="495" t="s">
        <v>1649</v>
      </c>
      <c r="M1201" s="248"/>
      <c r="N1201" s="470" t="str">
        <f t="shared" si="48"/>
        <v>60
一般
60
療養
0
精神
0
結核
0
感染
0</v>
      </c>
      <c r="O1201" s="279"/>
      <c r="P1201" s="585" t="s">
        <v>5889</v>
      </c>
      <c r="U1201" s="473">
        <v>60</v>
      </c>
      <c r="V1201" s="563">
        <v>0</v>
      </c>
      <c r="W1201" s="563">
        <v>0</v>
      </c>
      <c r="X1201" s="563">
        <v>0</v>
      </c>
      <c r="Y1201" s="563">
        <v>0</v>
      </c>
      <c r="Z1201" s="563">
        <f t="shared" si="49"/>
        <v>60</v>
      </c>
      <c r="AA1201" s="280"/>
    </row>
    <row r="1202" spans="1:257" ht="171" x14ac:dyDescent="0.15">
      <c r="A1202" s="212" t="s">
        <v>4923</v>
      </c>
      <c r="B1202" s="213" t="s">
        <v>6225</v>
      </c>
      <c r="C1202" s="493" t="s">
        <v>4122</v>
      </c>
      <c r="D1202" s="490" t="s">
        <v>5300</v>
      </c>
      <c r="E1202" s="490" t="s">
        <v>5286</v>
      </c>
      <c r="F1202" s="233" t="s">
        <v>1650</v>
      </c>
      <c r="G1202" s="497" t="s">
        <v>4223</v>
      </c>
      <c r="H1202" s="495" t="s">
        <v>5465</v>
      </c>
      <c r="I1202" s="496" t="s">
        <v>5463</v>
      </c>
      <c r="J1202" s="478" t="s">
        <v>5414</v>
      </c>
      <c r="K1202" s="233" t="s">
        <v>5466</v>
      </c>
      <c r="L1202" s="495" t="s">
        <v>7608</v>
      </c>
      <c r="M1202" s="248"/>
      <c r="N1202" s="470" t="str">
        <f t="shared" si="48"/>
        <v>239
一般
0
療養
0
精神
239
結核
0
感染
0</v>
      </c>
      <c r="O1202" s="279"/>
      <c r="P1202" s="585" t="s">
        <v>1926</v>
      </c>
      <c r="U1202" s="473">
        <v>0</v>
      </c>
      <c r="V1202" s="563">
        <v>0</v>
      </c>
      <c r="W1202" s="563">
        <v>239</v>
      </c>
      <c r="X1202" s="563">
        <v>0</v>
      </c>
      <c r="Y1202" s="563">
        <v>0</v>
      </c>
      <c r="Z1202" s="563">
        <f t="shared" si="49"/>
        <v>239</v>
      </c>
      <c r="AA1202" s="280"/>
    </row>
    <row r="1203" spans="1:257" ht="171" x14ac:dyDescent="0.15">
      <c r="A1203" s="212" t="s">
        <v>4923</v>
      </c>
      <c r="B1203" s="213" t="s">
        <v>6225</v>
      </c>
      <c r="C1203" s="493" t="s">
        <v>4122</v>
      </c>
      <c r="D1203" s="490" t="s">
        <v>5300</v>
      </c>
      <c r="E1203" s="490" t="s">
        <v>5297</v>
      </c>
      <c r="F1203" s="233" t="s">
        <v>7127</v>
      </c>
      <c r="G1203" s="497" t="s">
        <v>4224</v>
      </c>
      <c r="H1203" s="495" t="s">
        <v>7128</v>
      </c>
      <c r="I1203" s="496" t="s">
        <v>7129</v>
      </c>
      <c r="J1203" s="478" t="s">
        <v>1211</v>
      </c>
      <c r="K1203" s="233" t="s">
        <v>4299</v>
      </c>
      <c r="L1203" s="495" t="s">
        <v>1651</v>
      </c>
      <c r="M1203" s="248"/>
      <c r="N1203" s="470" t="str">
        <f t="shared" si="48"/>
        <v>110
一般
53
療養
57
精神
0
結核
0
感染
0</v>
      </c>
      <c r="O1203" s="279"/>
      <c r="P1203" s="585" t="s">
        <v>7130</v>
      </c>
      <c r="U1203" s="473">
        <v>53</v>
      </c>
      <c r="V1203" s="563">
        <v>57</v>
      </c>
      <c r="W1203" s="563">
        <v>0</v>
      </c>
      <c r="X1203" s="563">
        <v>0</v>
      </c>
      <c r="Y1203" s="563">
        <v>0</v>
      </c>
      <c r="Z1203" s="563">
        <f t="shared" si="49"/>
        <v>110</v>
      </c>
      <c r="AA1203" s="280"/>
    </row>
    <row r="1204" spans="1:257" ht="171" x14ac:dyDescent="0.15">
      <c r="A1204" s="212" t="s">
        <v>4923</v>
      </c>
      <c r="B1204" s="213" t="s">
        <v>6225</v>
      </c>
      <c r="C1204" s="493" t="s">
        <v>4122</v>
      </c>
      <c r="D1204" s="490" t="s">
        <v>5300</v>
      </c>
      <c r="E1204" s="490" t="s">
        <v>5287</v>
      </c>
      <c r="F1204" s="233" t="s">
        <v>4872</v>
      </c>
      <c r="G1204" s="497" t="s">
        <v>5467</v>
      </c>
      <c r="H1204" s="495" t="s">
        <v>5468</v>
      </c>
      <c r="I1204" s="496" t="s">
        <v>5469</v>
      </c>
      <c r="J1204" s="478" t="s">
        <v>922</v>
      </c>
      <c r="K1204" s="233" t="s">
        <v>1461</v>
      </c>
      <c r="L1204" s="273" t="s">
        <v>6035</v>
      </c>
      <c r="M1204" s="248"/>
      <c r="N1204" s="470" t="str">
        <f t="shared" si="48"/>
        <v>220
一般
220
療養
0
精神
0
結核
0
感染
0</v>
      </c>
      <c r="O1204" s="279"/>
      <c r="P1204" s="585" t="s">
        <v>6499</v>
      </c>
      <c r="U1204" s="473">
        <v>220</v>
      </c>
      <c r="V1204" s="563">
        <v>0</v>
      </c>
      <c r="W1204" s="563">
        <v>0</v>
      </c>
      <c r="X1204" s="563">
        <v>0</v>
      </c>
      <c r="Y1204" s="563">
        <v>0</v>
      </c>
      <c r="Z1204" s="563">
        <f t="shared" si="49"/>
        <v>220</v>
      </c>
      <c r="AA1204" s="280"/>
    </row>
    <row r="1205" spans="1:257" ht="171" x14ac:dyDescent="0.15">
      <c r="A1205" s="212" t="s">
        <v>4923</v>
      </c>
      <c r="B1205" s="213" t="s">
        <v>6225</v>
      </c>
      <c r="C1205" s="493" t="s">
        <v>4122</v>
      </c>
      <c r="D1205" s="490" t="s">
        <v>5300</v>
      </c>
      <c r="E1205" s="490" t="s">
        <v>5288</v>
      </c>
      <c r="F1205" s="233" t="s">
        <v>4873</v>
      </c>
      <c r="G1205" s="497" t="s">
        <v>4225</v>
      </c>
      <c r="H1205" s="495" t="s">
        <v>5470</v>
      </c>
      <c r="I1205" s="496" t="s">
        <v>5471</v>
      </c>
      <c r="J1205" s="478" t="s">
        <v>922</v>
      </c>
      <c r="K1205" s="233" t="s">
        <v>1652</v>
      </c>
      <c r="L1205" s="495" t="s">
        <v>7886</v>
      </c>
      <c r="M1205" s="248"/>
      <c r="N1205" s="470" t="str">
        <f t="shared" si="48"/>
        <v>151
一般
120
療養
31
精神
0
結核
0
感染
0</v>
      </c>
      <c r="O1205" s="279"/>
      <c r="P1205" s="585" t="s">
        <v>8567</v>
      </c>
      <c r="U1205" s="473">
        <v>120</v>
      </c>
      <c r="V1205" s="501">
        <v>31</v>
      </c>
      <c r="W1205" s="501">
        <v>0</v>
      </c>
      <c r="X1205" s="501">
        <v>0</v>
      </c>
      <c r="Y1205" s="501">
        <v>0</v>
      </c>
      <c r="Z1205" s="563">
        <f t="shared" si="49"/>
        <v>151</v>
      </c>
      <c r="AA1205" s="280"/>
    </row>
    <row r="1206" spans="1:257" ht="171" x14ac:dyDescent="0.15">
      <c r="A1206" s="212" t="s">
        <v>4923</v>
      </c>
      <c r="B1206" s="213" t="s">
        <v>6225</v>
      </c>
      <c r="C1206" s="493" t="s">
        <v>4122</v>
      </c>
      <c r="D1206" s="490" t="s">
        <v>5300</v>
      </c>
      <c r="E1206" s="490" t="s">
        <v>5287</v>
      </c>
      <c r="F1206" s="233" t="s">
        <v>5953</v>
      </c>
      <c r="G1206" s="497" t="s">
        <v>4226</v>
      </c>
      <c r="H1206" s="495" t="s">
        <v>5472</v>
      </c>
      <c r="I1206" s="496" t="s">
        <v>5473</v>
      </c>
      <c r="J1206" s="478" t="s">
        <v>5458</v>
      </c>
      <c r="K1206" s="233" t="s">
        <v>5474</v>
      </c>
      <c r="L1206" s="273" t="s">
        <v>6256</v>
      </c>
      <c r="M1206" s="248"/>
      <c r="N1206" s="470" t="str">
        <f t="shared" si="48"/>
        <v>84
一般
0
療養
84
精神
0
結核
0
感染
0</v>
      </c>
      <c r="O1206" s="279"/>
      <c r="P1206" s="585" t="s">
        <v>5861</v>
      </c>
      <c r="U1206" s="473">
        <v>0</v>
      </c>
      <c r="V1206" s="563">
        <v>84</v>
      </c>
      <c r="W1206" s="563">
        <v>0</v>
      </c>
      <c r="X1206" s="563">
        <v>0</v>
      </c>
      <c r="Y1206" s="563">
        <v>0</v>
      </c>
      <c r="Z1206" s="563">
        <f t="shared" si="49"/>
        <v>84</v>
      </c>
      <c r="AA1206" s="280"/>
    </row>
    <row r="1207" spans="1:257" ht="171" x14ac:dyDescent="0.15">
      <c r="A1207" s="212" t="s">
        <v>4923</v>
      </c>
      <c r="B1207" s="213" t="s">
        <v>6225</v>
      </c>
      <c r="C1207" s="493" t="s">
        <v>4122</v>
      </c>
      <c r="D1207" s="490" t="s">
        <v>5300</v>
      </c>
      <c r="E1207" s="490" t="s">
        <v>5287</v>
      </c>
      <c r="F1207" s="233" t="s">
        <v>5954</v>
      </c>
      <c r="G1207" s="497" t="s">
        <v>4227</v>
      </c>
      <c r="H1207" s="495" t="s">
        <v>5475</v>
      </c>
      <c r="I1207" s="496" t="s">
        <v>5476</v>
      </c>
      <c r="J1207" s="478" t="s">
        <v>5414</v>
      </c>
      <c r="K1207" s="233" t="s">
        <v>5477</v>
      </c>
      <c r="L1207" s="495" t="s">
        <v>1653</v>
      </c>
      <c r="M1207" s="248"/>
      <c r="N1207" s="470" t="str">
        <f t="shared" si="48"/>
        <v>140
一般
0
療養
0
精神
140
結核
0
感染
0</v>
      </c>
      <c r="O1207" s="279"/>
      <c r="P1207" s="585" t="s">
        <v>1641</v>
      </c>
      <c r="U1207" s="473">
        <v>0</v>
      </c>
      <c r="V1207" s="563">
        <v>0</v>
      </c>
      <c r="W1207" s="563">
        <v>140</v>
      </c>
      <c r="X1207" s="501">
        <v>0</v>
      </c>
      <c r="Y1207" s="501">
        <v>0</v>
      </c>
      <c r="Z1207" s="563">
        <f t="shared" si="49"/>
        <v>140</v>
      </c>
      <c r="AA1207" s="280"/>
    </row>
    <row r="1208" spans="1:257" ht="171" x14ac:dyDescent="0.15">
      <c r="A1208" s="212" t="s">
        <v>4923</v>
      </c>
      <c r="B1208" s="213" t="s">
        <v>6225</v>
      </c>
      <c r="C1208" s="493" t="s">
        <v>4122</v>
      </c>
      <c r="D1208" s="490" t="s">
        <v>5368</v>
      </c>
      <c r="E1208" s="490" t="s">
        <v>4314</v>
      </c>
      <c r="F1208" s="233" t="s">
        <v>1927</v>
      </c>
      <c r="G1208" s="497" t="s">
        <v>4228</v>
      </c>
      <c r="H1208" s="495" t="s">
        <v>5478</v>
      </c>
      <c r="I1208" s="496" t="s">
        <v>5479</v>
      </c>
      <c r="J1208" s="478" t="s">
        <v>922</v>
      </c>
      <c r="K1208" s="233" t="s">
        <v>1928</v>
      </c>
      <c r="L1208" s="495" t="s">
        <v>7924</v>
      </c>
      <c r="M1208" s="248"/>
      <c r="N1208" s="470" t="str">
        <f t="shared" si="48"/>
        <v>80
一般
0
療養
80
精神
0
結核
0
感染
0</v>
      </c>
      <c r="O1208" s="279"/>
      <c r="P1208" s="585" t="s">
        <v>8234</v>
      </c>
      <c r="Q1208" s="484"/>
      <c r="R1208" s="484"/>
      <c r="S1208" s="484"/>
      <c r="T1208" s="484"/>
      <c r="U1208" s="546">
        <v>0</v>
      </c>
      <c r="V1208" s="565">
        <v>80</v>
      </c>
      <c r="W1208" s="565">
        <v>0</v>
      </c>
      <c r="X1208" s="565">
        <v>0</v>
      </c>
      <c r="Y1208" s="565">
        <v>0</v>
      </c>
      <c r="Z1208" s="565">
        <v>80</v>
      </c>
      <c r="AA1208" s="280"/>
    </row>
    <row r="1209" spans="1:257" ht="171" x14ac:dyDescent="0.15">
      <c r="A1209" s="212" t="s">
        <v>4923</v>
      </c>
      <c r="B1209" s="213" t="s">
        <v>6225</v>
      </c>
      <c r="C1209" s="493" t="s">
        <v>4122</v>
      </c>
      <c r="D1209" s="490" t="s">
        <v>5851</v>
      </c>
      <c r="E1209" s="490" t="s">
        <v>5301</v>
      </c>
      <c r="F1209" s="233" t="s">
        <v>4874</v>
      </c>
      <c r="G1209" s="281" t="s">
        <v>4229</v>
      </c>
      <c r="H1209" s="476" t="s">
        <v>7131</v>
      </c>
      <c r="I1209" s="454" t="s">
        <v>879</v>
      </c>
      <c r="J1209" s="478" t="s">
        <v>922</v>
      </c>
      <c r="K1209" s="233" t="s">
        <v>1928</v>
      </c>
      <c r="L1209" s="272" t="s">
        <v>7609</v>
      </c>
      <c r="M1209" s="248"/>
      <c r="N1209" s="470" t="str">
        <f t="shared" si="48"/>
        <v>48
一般
48
療養
0
精神
0
結核
0
感染
0</v>
      </c>
      <c r="O1209" s="279"/>
      <c r="P1209" s="585" t="s">
        <v>5890</v>
      </c>
      <c r="U1209" s="473">
        <v>48</v>
      </c>
      <c r="V1209" s="501">
        <v>0</v>
      </c>
      <c r="W1209" s="563">
        <v>0</v>
      </c>
      <c r="X1209" s="563">
        <v>0</v>
      </c>
      <c r="Y1209" s="563">
        <v>0</v>
      </c>
      <c r="Z1209" s="563">
        <f t="shared" si="49"/>
        <v>48</v>
      </c>
      <c r="AA1209" s="280"/>
      <c r="AB1209" s="288"/>
    </row>
    <row r="1210" spans="1:257" ht="171" x14ac:dyDescent="0.15">
      <c r="A1210" s="212" t="s">
        <v>4923</v>
      </c>
      <c r="B1210" s="213" t="s">
        <v>6225</v>
      </c>
      <c r="C1210" s="493" t="s">
        <v>4122</v>
      </c>
      <c r="D1210" s="490" t="s">
        <v>5368</v>
      </c>
      <c r="E1210" s="490" t="s">
        <v>4314</v>
      </c>
      <c r="F1210" s="233" t="s">
        <v>4875</v>
      </c>
      <c r="G1210" s="281" t="s">
        <v>4230</v>
      </c>
      <c r="H1210" s="476" t="s">
        <v>5480</v>
      </c>
      <c r="I1210" s="454" t="s">
        <v>5481</v>
      </c>
      <c r="J1210" s="478" t="s">
        <v>922</v>
      </c>
      <c r="K1210" s="233" t="s">
        <v>1928</v>
      </c>
      <c r="L1210" s="476" t="s">
        <v>7925</v>
      </c>
      <c r="M1210" s="248"/>
      <c r="N1210" s="470" t="str">
        <f t="shared" si="48"/>
        <v>434
一般
376
療養
0
精神
54
結核
0
感染
4</v>
      </c>
      <c r="O1210" s="279"/>
      <c r="P1210" s="585" t="s">
        <v>7481</v>
      </c>
      <c r="Q1210" s="484"/>
      <c r="R1210" s="484"/>
      <c r="S1210" s="484"/>
      <c r="T1210" s="484"/>
      <c r="U1210" s="546">
        <v>376</v>
      </c>
      <c r="V1210" s="565">
        <v>0</v>
      </c>
      <c r="W1210" s="565">
        <v>54</v>
      </c>
      <c r="X1210" s="565">
        <v>0</v>
      </c>
      <c r="Y1210" s="565">
        <v>4</v>
      </c>
      <c r="Z1210" s="565">
        <v>434</v>
      </c>
      <c r="AA1210" s="280"/>
      <c r="AB1210" s="288"/>
    </row>
    <row r="1211" spans="1:257" x14ac:dyDescent="0.15">
      <c r="A1211" s="212" t="s">
        <v>4915</v>
      </c>
      <c r="C1211" s="493" t="s">
        <v>3821</v>
      </c>
      <c r="D1211" s="490" t="s">
        <v>5239</v>
      </c>
      <c r="E1211" s="490" t="s">
        <v>5228</v>
      </c>
      <c r="F1211" s="286" t="s">
        <v>4952</v>
      </c>
      <c r="G1211" s="233" t="s">
        <v>10</v>
      </c>
      <c r="H1211" s="287" t="s">
        <v>3834</v>
      </c>
      <c r="I1211" s="496" t="s">
        <v>111</v>
      </c>
      <c r="J1211" s="478" t="s">
        <v>1411</v>
      </c>
      <c r="K1211" s="233" t="s">
        <v>8</v>
      </c>
      <c r="L1211" s="496" t="s">
        <v>4796</v>
      </c>
      <c r="M1211" s="252">
        <v>19130</v>
      </c>
      <c r="N1211" s="269"/>
      <c r="O1211" s="269"/>
      <c r="P1211" s="251" t="s">
        <v>5896</v>
      </c>
      <c r="AB1211" s="288"/>
    </row>
    <row r="1212" spans="1:257" ht="28.5" x14ac:dyDescent="0.15">
      <c r="A1212" s="212" t="s">
        <v>4918</v>
      </c>
      <c r="C1212" s="493" t="s">
        <v>3821</v>
      </c>
      <c r="D1212" s="490" t="s">
        <v>5239</v>
      </c>
      <c r="E1212" s="490" t="s">
        <v>5228</v>
      </c>
      <c r="F1212" s="233" t="s">
        <v>4953</v>
      </c>
      <c r="G1212" s="233" t="s">
        <v>4715</v>
      </c>
      <c r="H1212" s="287" t="s">
        <v>3835</v>
      </c>
      <c r="I1212" s="496" t="s">
        <v>112</v>
      </c>
      <c r="J1212" s="478" t="s">
        <v>1411</v>
      </c>
      <c r="K1212" s="233" t="s">
        <v>4264</v>
      </c>
      <c r="L1212" s="496" t="s">
        <v>7514</v>
      </c>
      <c r="M1212" s="252">
        <v>19106</v>
      </c>
      <c r="N1212" s="269"/>
      <c r="O1212" s="269"/>
      <c r="P1212" s="251" t="s">
        <v>5899</v>
      </c>
      <c r="AB1212" s="288"/>
    </row>
    <row r="1213" spans="1:257" ht="28.5" x14ac:dyDescent="0.15">
      <c r="A1213" s="212" t="s">
        <v>4918</v>
      </c>
      <c r="C1213" s="493" t="s">
        <v>3821</v>
      </c>
      <c r="D1213" s="490" t="s">
        <v>5239</v>
      </c>
      <c r="E1213" s="490" t="s">
        <v>5228</v>
      </c>
      <c r="F1213" s="233" t="s">
        <v>5062</v>
      </c>
      <c r="G1213" s="233" t="s">
        <v>4715</v>
      </c>
      <c r="H1213" s="287" t="s">
        <v>3836</v>
      </c>
      <c r="I1213" s="496" t="s">
        <v>112</v>
      </c>
      <c r="J1213" s="478" t="s">
        <v>1411</v>
      </c>
      <c r="K1213" s="233" t="s">
        <v>4265</v>
      </c>
      <c r="L1213" s="496" t="s">
        <v>7903</v>
      </c>
      <c r="M1213" s="252">
        <v>19262</v>
      </c>
      <c r="N1213" s="269"/>
      <c r="O1213" s="269"/>
      <c r="P1213" s="251" t="s">
        <v>5899</v>
      </c>
      <c r="AB1213" s="288"/>
    </row>
    <row r="1214" spans="1:257" s="367" customFormat="1" x14ac:dyDescent="0.15">
      <c r="A1214" s="358" t="s">
        <v>49</v>
      </c>
      <c r="B1214" s="213"/>
      <c r="C1214" s="588" t="s">
        <v>7160</v>
      </c>
      <c r="D1214" s="359" t="s">
        <v>6233</v>
      </c>
      <c r="E1214" s="359" t="s">
        <v>49</v>
      </c>
      <c r="F1214" s="360" t="s">
        <v>7244</v>
      </c>
      <c r="G1214" s="360" t="s">
        <v>3584</v>
      </c>
      <c r="H1214" s="361" t="s">
        <v>3837</v>
      </c>
      <c r="I1214" s="362" t="s">
        <v>1388</v>
      </c>
      <c r="J1214" s="363" t="s">
        <v>7</v>
      </c>
      <c r="K1214" s="360" t="s">
        <v>113</v>
      </c>
      <c r="L1214" s="362" t="s">
        <v>193</v>
      </c>
      <c r="M1214" s="364">
        <v>23189</v>
      </c>
      <c r="N1214" s="365"/>
      <c r="O1214" s="365"/>
      <c r="P1214" s="589" t="s">
        <v>4831</v>
      </c>
      <c r="Q1214" s="489"/>
      <c r="R1214" s="489"/>
      <c r="S1214" s="489"/>
      <c r="T1214" s="489"/>
      <c r="U1214" s="489"/>
      <c r="V1214" s="489"/>
      <c r="W1214" s="489"/>
      <c r="X1214" s="489"/>
      <c r="Y1214" s="489"/>
      <c r="Z1214" s="437"/>
      <c r="AA1214" s="349"/>
      <c r="AB1214" s="366"/>
      <c r="AC1214" s="349"/>
      <c r="AD1214" s="349"/>
      <c r="AE1214" s="349"/>
      <c r="AF1214" s="349"/>
      <c r="AG1214" s="349"/>
      <c r="AH1214" s="349"/>
      <c r="AI1214" s="349"/>
      <c r="AJ1214" s="349"/>
      <c r="AK1214" s="349"/>
      <c r="AL1214" s="349"/>
      <c r="AM1214" s="349"/>
      <c r="AN1214" s="349"/>
      <c r="AO1214" s="349"/>
      <c r="AP1214" s="349"/>
      <c r="AQ1214" s="349"/>
      <c r="AR1214" s="349"/>
      <c r="AS1214" s="349"/>
      <c r="AT1214" s="349"/>
      <c r="AU1214" s="349"/>
      <c r="AV1214" s="349"/>
      <c r="AW1214" s="349"/>
      <c r="AX1214" s="349"/>
      <c r="AY1214" s="349"/>
      <c r="AZ1214" s="349"/>
      <c r="BA1214" s="349"/>
      <c r="BB1214" s="349"/>
      <c r="BC1214" s="349"/>
      <c r="BD1214" s="349"/>
      <c r="BE1214" s="349"/>
      <c r="BF1214" s="349"/>
      <c r="BG1214" s="349"/>
      <c r="BH1214" s="349"/>
      <c r="BI1214" s="349"/>
      <c r="BJ1214" s="349"/>
      <c r="BK1214" s="349"/>
      <c r="BL1214" s="349"/>
      <c r="BM1214" s="349"/>
      <c r="BN1214" s="349"/>
      <c r="BO1214" s="349"/>
      <c r="BP1214" s="349"/>
      <c r="BQ1214" s="349"/>
      <c r="BR1214" s="349"/>
      <c r="BS1214" s="349"/>
      <c r="BT1214" s="349"/>
      <c r="BU1214" s="349"/>
      <c r="BV1214" s="349"/>
      <c r="BW1214" s="349"/>
      <c r="BX1214" s="349"/>
      <c r="BY1214" s="349"/>
      <c r="BZ1214" s="349"/>
      <c r="CA1214" s="349"/>
      <c r="CB1214" s="349"/>
      <c r="CC1214" s="349"/>
      <c r="CD1214" s="349"/>
      <c r="CE1214" s="349"/>
      <c r="CF1214" s="349"/>
      <c r="CG1214" s="349"/>
      <c r="CH1214" s="349"/>
      <c r="CI1214" s="349"/>
      <c r="CJ1214" s="349"/>
      <c r="CK1214" s="349"/>
      <c r="CL1214" s="349"/>
      <c r="CM1214" s="349"/>
      <c r="CN1214" s="349"/>
      <c r="CO1214" s="349"/>
      <c r="CP1214" s="349"/>
      <c r="CQ1214" s="349"/>
      <c r="CR1214" s="349"/>
      <c r="CS1214" s="349"/>
      <c r="CT1214" s="349"/>
      <c r="CU1214" s="349"/>
      <c r="CV1214" s="349"/>
      <c r="CW1214" s="349"/>
      <c r="CX1214" s="349"/>
      <c r="CY1214" s="349"/>
      <c r="CZ1214" s="349"/>
      <c r="DA1214" s="349"/>
      <c r="DB1214" s="349"/>
      <c r="DC1214" s="349"/>
      <c r="DD1214" s="349"/>
      <c r="DE1214" s="349"/>
      <c r="DF1214" s="349"/>
      <c r="DG1214" s="349"/>
      <c r="DH1214" s="349"/>
      <c r="DI1214" s="349"/>
      <c r="DJ1214" s="349"/>
      <c r="DK1214" s="349"/>
      <c r="DL1214" s="349"/>
      <c r="DM1214" s="349"/>
      <c r="DN1214" s="349"/>
      <c r="DO1214" s="349"/>
      <c r="DP1214" s="349"/>
      <c r="DQ1214" s="349"/>
      <c r="DR1214" s="349"/>
      <c r="DS1214" s="349"/>
      <c r="DT1214" s="349"/>
      <c r="DU1214" s="349"/>
      <c r="DV1214" s="349"/>
      <c r="DW1214" s="349"/>
      <c r="DX1214" s="349"/>
      <c r="DY1214" s="349"/>
      <c r="DZ1214" s="349"/>
      <c r="EA1214" s="349"/>
      <c r="EB1214" s="349"/>
      <c r="EC1214" s="349"/>
      <c r="ED1214" s="349"/>
      <c r="EE1214" s="349"/>
      <c r="EF1214" s="349"/>
      <c r="EG1214" s="349"/>
      <c r="EH1214" s="349"/>
      <c r="EI1214" s="349"/>
      <c r="EJ1214" s="349"/>
      <c r="EK1214" s="349"/>
      <c r="EL1214" s="349"/>
      <c r="EM1214" s="349"/>
      <c r="EN1214" s="349"/>
      <c r="EO1214" s="349"/>
      <c r="EP1214" s="349"/>
      <c r="EQ1214" s="349"/>
      <c r="ER1214" s="349"/>
      <c r="ES1214" s="349"/>
      <c r="ET1214" s="349"/>
      <c r="EU1214" s="349"/>
      <c r="EV1214" s="349"/>
      <c r="EW1214" s="349"/>
      <c r="EX1214" s="349"/>
      <c r="EY1214" s="349"/>
      <c r="EZ1214" s="349"/>
      <c r="FA1214" s="349"/>
      <c r="FB1214" s="349"/>
      <c r="FC1214" s="349"/>
      <c r="FD1214" s="349"/>
      <c r="FE1214" s="349"/>
      <c r="FF1214" s="349"/>
      <c r="FG1214" s="349"/>
      <c r="FH1214" s="349"/>
      <c r="FI1214" s="349"/>
      <c r="FJ1214" s="349"/>
      <c r="FK1214" s="349"/>
      <c r="FL1214" s="349"/>
      <c r="FM1214" s="349"/>
      <c r="FN1214" s="349"/>
      <c r="FO1214" s="349"/>
      <c r="FP1214" s="349"/>
      <c r="FQ1214" s="349"/>
      <c r="FR1214" s="349"/>
      <c r="FS1214" s="349"/>
      <c r="FT1214" s="349"/>
      <c r="FU1214" s="349"/>
      <c r="FV1214" s="349"/>
      <c r="FW1214" s="349"/>
      <c r="FX1214" s="349"/>
      <c r="FY1214" s="349"/>
      <c r="FZ1214" s="349"/>
      <c r="GA1214" s="349"/>
      <c r="GB1214" s="349"/>
      <c r="GC1214" s="349"/>
      <c r="GD1214" s="349"/>
      <c r="GE1214" s="349"/>
      <c r="GF1214" s="349"/>
      <c r="GG1214" s="349"/>
      <c r="GH1214" s="349"/>
      <c r="GI1214" s="349"/>
      <c r="GJ1214" s="349"/>
      <c r="GK1214" s="349"/>
      <c r="GL1214" s="349"/>
      <c r="GM1214" s="349"/>
      <c r="GN1214" s="349"/>
      <c r="GO1214" s="349"/>
      <c r="GP1214" s="349"/>
      <c r="GQ1214" s="349"/>
      <c r="GR1214" s="349"/>
      <c r="GS1214" s="349"/>
      <c r="GT1214" s="349"/>
      <c r="GU1214" s="349"/>
      <c r="GV1214" s="349"/>
      <c r="GW1214" s="349"/>
      <c r="GX1214" s="349"/>
      <c r="GY1214" s="349"/>
      <c r="GZ1214" s="349"/>
      <c r="HA1214" s="349"/>
      <c r="HB1214" s="349"/>
      <c r="HC1214" s="349"/>
      <c r="HD1214" s="349"/>
      <c r="HE1214" s="349"/>
      <c r="HF1214" s="349"/>
      <c r="HG1214" s="349"/>
      <c r="HH1214" s="349"/>
      <c r="HI1214" s="349"/>
      <c r="HJ1214" s="349"/>
      <c r="HK1214" s="349"/>
      <c r="HL1214" s="349"/>
      <c r="HM1214" s="349"/>
      <c r="HN1214" s="349"/>
      <c r="HO1214" s="349"/>
      <c r="HP1214" s="349"/>
      <c r="HQ1214" s="349"/>
      <c r="HR1214" s="349"/>
      <c r="HS1214" s="349"/>
      <c r="HT1214" s="349"/>
      <c r="HU1214" s="349"/>
      <c r="HV1214" s="349"/>
      <c r="HW1214" s="349"/>
      <c r="HX1214" s="349"/>
      <c r="HY1214" s="349"/>
      <c r="HZ1214" s="349"/>
      <c r="IA1214" s="349"/>
      <c r="IB1214" s="349"/>
      <c r="IC1214" s="349"/>
      <c r="ID1214" s="349"/>
      <c r="IE1214" s="349"/>
      <c r="IF1214" s="349"/>
      <c r="IG1214" s="349"/>
      <c r="IH1214" s="349"/>
      <c r="II1214" s="349"/>
      <c r="IJ1214" s="349"/>
      <c r="IK1214" s="349"/>
      <c r="IL1214" s="349"/>
      <c r="IM1214" s="349"/>
      <c r="IN1214" s="349"/>
      <c r="IO1214" s="349"/>
      <c r="IP1214" s="349"/>
      <c r="IQ1214" s="349"/>
      <c r="IR1214" s="349"/>
      <c r="IS1214" s="349"/>
      <c r="IT1214" s="349"/>
      <c r="IU1214" s="349"/>
      <c r="IV1214" s="349"/>
      <c r="IW1214" s="349"/>
    </row>
    <row r="1215" spans="1:257" s="367" customFormat="1" ht="28.5" x14ac:dyDescent="0.15">
      <c r="A1215" s="358" t="s">
        <v>49</v>
      </c>
      <c r="B1215" s="213"/>
      <c r="C1215" s="588" t="s">
        <v>7160</v>
      </c>
      <c r="D1215" s="359" t="s">
        <v>6233</v>
      </c>
      <c r="E1215" s="359" t="s">
        <v>49</v>
      </c>
      <c r="F1215" s="360" t="s">
        <v>7161</v>
      </c>
      <c r="G1215" s="360" t="s">
        <v>7162</v>
      </c>
      <c r="H1215" s="361" t="s">
        <v>3838</v>
      </c>
      <c r="I1215" s="362" t="s">
        <v>6645</v>
      </c>
      <c r="J1215" s="363" t="s">
        <v>7</v>
      </c>
      <c r="K1215" s="360" t="s">
        <v>4263</v>
      </c>
      <c r="L1215" s="362" t="s">
        <v>7796</v>
      </c>
      <c r="M1215" s="364">
        <v>23551</v>
      </c>
      <c r="N1215" s="365"/>
      <c r="O1215" s="365"/>
      <c r="P1215" s="589" t="s">
        <v>4831</v>
      </c>
      <c r="Q1215" s="489"/>
      <c r="R1215" s="489"/>
      <c r="S1215" s="489"/>
      <c r="T1215" s="489"/>
      <c r="U1215" s="489"/>
      <c r="V1215" s="489"/>
      <c r="W1215" s="489"/>
      <c r="X1215" s="489"/>
      <c r="Y1215" s="489"/>
      <c r="Z1215" s="437"/>
      <c r="AA1215" s="349"/>
      <c r="AB1215" s="366"/>
      <c r="AC1215" s="349"/>
      <c r="AD1215" s="349"/>
      <c r="AE1215" s="349"/>
      <c r="AF1215" s="349"/>
      <c r="AG1215" s="349"/>
      <c r="AH1215" s="349"/>
      <c r="AI1215" s="349"/>
      <c r="AJ1215" s="349"/>
      <c r="AK1215" s="349"/>
      <c r="AL1215" s="349"/>
      <c r="AM1215" s="349"/>
      <c r="AN1215" s="349"/>
      <c r="AO1215" s="349"/>
      <c r="AP1215" s="349"/>
      <c r="AQ1215" s="349"/>
      <c r="AR1215" s="349"/>
      <c r="AS1215" s="349"/>
      <c r="AT1215" s="349"/>
      <c r="AU1215" s="349"/>
      <c r="AV1215" s="349"/>
      <c r="AW1215" s="349"/>
      <c r="AX1215" s="349"/>
      <c r="AY1215" s="349"/>
      <c r="AZ1215" s="349"/>
      <c r="BA1215" s="349"/>
      <c r="BB1215" s="349"/>
      <c r="BC1215" s="349"/>
      <c r="BD1215" s="349"/>
      <c r="BE1215" s="349"/>
      <c r="BF1215" s="349"/>
      <c r="BG1215" s="349"/>
      <c r="BH1215" s="349"/>
      <c r="BI1215" s="349"/>
      <c r="BJ1215" s="349"/>
      <c r="BK1215" s="349"/>
      <c r="BL1215" s="349"/>
      <c r="BM1215" s="349"/>
      <c r="BN1215" s="349"/>
      <c r="BO1215" s="349"/>
      <c r="BP1215" s="349"/>
      <c r="BQ1215" s="349"/>
      <c r="BR1215" s="349"/>
      <c r="BS1215" s="349"/>
      <c r="BT1215" s="349"/>
      <c r="BU1215" s="349"/>
      <c r="BV1215" s="349"/>
      <c r="BW1215" s="349"/>
      <c r="BX1215" s="349"/>
      <c r="BY1215" s="349"/>
      <c r="BZ1215" s="349"/>
      <c r="CA1215" s="349"/>
      <c r="CB1215" s="349"/>
      <c r="CC1215" s="349"/>
      <c r="CD1215" s="349"/>
      <c r="CE1215" s="349"/>
      <c r="CF1215" s="349"/>
      <c r="CG1215" s="349"/>
      <c r="CH1215" s="349"/>
      <c r="CI1215" s="349"/>
      <c r="CJ1215" s="349"/>
      <c r="CK1215" s="349"/>
      <c r="CL1215" s="349"/>
      <c r="CM1215" s="349"/>
      <c r="CN1215" s="349"/>
      <c r="CO1215" s="349"/>
      <c r="CP1215" s="349"/>
      <c r="CQ1215" s="349"/>
      <c r="CR1215" s="349"/>
      <c r="CS1215" s="349"/>
      <c r="CT1215" s="349"/>
      <c r="CU1215" s="349"/>
      <c r="CV1215" s="349"/>
      <c r="CW1215" s="349"/>
      <c r="CX1215" s="349"/>
      <c r="CY1215" s="349"/>
      <c r="CZ1215" s="349"/>
      <c r="DA1215" s="349"/>
      <c r="DB1215" s="349"/>
      <c r="DC1215" s="349"/>
      <c r="DD1215" s="349"/>
      <c r="DE1215" s="349"/>
      <c r="DF1215" s="349"/>
      <c r="DG1215" s="349"/>
      <c r="DH1215" s="349"/>
      <c r="DI1215" s="349"/>
      <c r="DJ1215" s="349"/>
      <c r="DK1215" s="349"/>
      <c r="DL1215" s="349"/>
      <c r="DM1215" s="349"/>
      <c r="DN1215" s="349"/>
      <c r="DO1215" s="349"/>
      <c r="DP1215" s="349"/>
      <c r="DQ1215" s="349"/>
      <c r="DR1215" s="349"/>
      <c r="DS1215" s="349"/>
      <c r="DT1215" s="349"/>
      <c r="DU1215" s="349"/>
      <c r="DV1215" s="349"/>
      <c r="DW1215" s="349"/>
      <c r="DX1215" s="349"/>
      <c r="DY1215" s="349"/>
      <c r="DZ1215" s="349"/>
      <c r="EA1215" s="349"/>
      <c r="EB1215" s="349"/>
      <c r="EC1215" s="349"/>
      <c r="ED1215" s="349"/>
      <c r="EE1215" s="349"/>
      <c r="EF1215" s="349"/>
      <c r="EG1215" s="349"/>
      <c r="EH1215" s="349"/>
      <c r="EI1215" s="349"/>
      <c r="EJ1215" s="349"/>
      <c r="EK1215" s="349"/>
      <c r="EL1215" s="349"/>
      <c r="EM1215" s="349"/>
      <c r="EN1215" s="349"/>
      <c r="EO1215" s="349"/>
      <c r="EP1215" s="349"/>
      <c r="EQ1215" s="349"/>
      <c r="ER1215" s="349"/>
      <c r="ES1215" s="349"/>
      <c r="ET1215" s="349"/>
      <c r="EU1215" s="349"/>
      <c r="EV1215" s="349"/>
      <c r="EW1215" s="349"/>
      <c r="EX1215" s="349"/>
      <c r="EY1215" s="349"/>
      <c r="EZ1215" s="349"/>
      <c r="FA1215" s="349"/>
      <c r="FB1215" s="349"/>
      <c r="FC1215" s="349"/>
      <c r="FD1215" s="349"/>
      <c r="FE1215" s="349"/>
      <c r="FF1215" s="349"/>
      <c r="FG1215" s="349"/>
      <c r="FH1215" s="349"/>
      <c r="FI1215" s="349"/>
      <c r="FJ1215" s="349"/>
      <c r="FK1215" s="349"/>
      <c r="FL1215" s="349"/>
      <c r="FM1215" s="349"/>
      <c r="FN1215" s="349"/>
      <c r="FO1215" s="349"/>
      <c r="FP1215" s="349"/>
      <c r="FQ1215" s="349"/>
      <c r="FR1215" s="349"/>
      <c r="FS1215" s="349"/>
      <c r="FT1215" s="349"/>
      <c r="FU1215" s="349"/>
      <c r="FV1215" s="349"/>
      <c r="FW1215" s="349"/>
      <c r="FX1215" s="349"/>
      <c r="FY1215" s="349"/>
      <c r="FZ1215" s="349"/>
      <c r="GA1215" s="349"/>
      <c r="GB1215" s="349"/>
      <c r="GC1215" s="349"/>
      <c r="GD1215" s="349"/>
      <c r="GE1215" s="349"/>
      <c r="GF1215" s="349"/>
      <c r="GG1215" s="349"/>
      <c r="GH1215" s="349"/>
      <c r="GI1215" s="349"/>
      <c r="GJ1215" s="349"/>
      <c r="GK1215" s="349"/>
      <c r="GL1215" s="349"/>
      <c r="GM1215" s="349"/>
      <c r="GN1215" s="349"/>
      <c r="GO1215" s="349"/>
      <c r="GP1215" s="349"/>
      <c r="GQ1215" s="349"/>
      <c r="GR1215" s="349"/>
      <c r="GS1215" s="349"/>
      <c r="GT1215" s="349"/>
      <c r="GU1215" s="349"/>
      <c r="GV1215" s="349"/>
      <c r="GW1215" s="349"/>
      <c r="GX1215" s="349"/>
      <c r="GY1215" s="349"/>
      <c r="GZ1215" s="349"/>
      <c r="HA1215" s="349"/>
      <c r="HB1215" s="349"/>
      <c r="HC1215" s="349"/>
      <c r="HD1215" s="349"/>
      <c r="HE1215" s="349"/>
      <c r="HF1215" s="349"/>
      <c r="HG1215" s="349"/>
      <c r="HH1215" s="349"/>
      <c r="HI1215" s="349"/>
      <c r="HJ1215" s="349"/>
      <c r="HK1215" s="349"/>
      <c r="HL1215" s="349"/>
      <c r="HM1215" s="349"/>
      <c r="HN1215" s="349"/>
      <c r="HO1215" s="349"/>
      <c r="HP1215" s="349"/>
      <c r="HQ1215" s="349"/>
      <c r="HR1215" s="349"/>
      <c r="HS1215" s="349"/>
      <c r="HT1215" s="349"/>
      <c r="HU1215" s="349"/>
      <c r="HV1215" s="349"/>
      <c r="HW1215" s="349"/>
      <c r="HX1215" s="349"/>
      <c r="HY1215" s="349"/>
      <c r="HZ1215" s="349"/>
      <c r="IA1215" s="349"/>
      <c r="IB1215" s="349"/>
      <c r="IC1215" s="349"/>
      <c r="ID1215" s="349"/>
      <c r="IE1215" s="349"/>
      <c r="IF1215" s="349"/>
      <c r="IG1215" s="349"/>
      <c r="IH1215" s="349"/>
      <c r="II1215" s="349"/>
      <c r="IJ1215" s="349"/>
      <c r="IK1215" s="349"/>
      <c r="IL1215" s="349"/>
      <c r="IM1215" s="349"/>
      <c r="IN1215" s="349"/>
      <c r="IO1215" s="349"/>
      <c r="IP1215" s="349"/>
      <c r="IQ1215" s="349"/>
      <c r="IR1215" s="349"/>
      <c r="IS1215" s="349"/>
      <c r="IT1215" s="349"/>
      <c r="IU1215" s="349"/>
      <c r="IV1215" s="349"/>
      <c r="IW1215" s="349"/>
    </row>
    <row r="1216" spans="1:257" s="367" customFormat="1" ht="28.5" x14ac:dyDescent="0.15">
      <c r="A1216" s="358" t="s">
        <v>49</v>
      </c>
      <c r="B1216" s="213"/>
      <c r="C1216" s="588" t="s">
        <v>7160</v>
      </c>
      <c r="D1216" s="359" t="s">
        <v>6233</v>
      </c>
      <c r="E1216" s="359" t="s">
        <v>49</v>
      </c>
      <c r="F1216" s="360" t="s">
        <v>7245</v>
      </c>
      <c r="G1216" s="360" t="s">
        <v>3585</v>
      </c>
      <c r="H1216" s="361" t="s">
        <v>3839</v>
      </c>
      <c r="I1216" s="362" t="s">
        <v>114</v>
      </c>
      <c r="J1216" s="363" t="s">
        <v>7</v>
      </c>
      <c r="K1216" s="360" t="s">
        <v>7246</v>
      </c>
      <c r="L1216" s="362" t="s">
        <v>7247</v>
      </c>
      <c r="M1216" s="364">
        <v>25289</v>
      </c>
      <c r="N1216" s="365"/>
      <c r="O1216" s="365"/>
      <c r="P1216" s="589" t="s">
        <v>4831</v>
      </c>
      <c r="Q1216" s="489"/>
      <c r="R1216" s="489"/>
      <c r="S1216" s="489"/>
      <c r="T1216" s="489"/>
      <c r="U1216" s="489"/>
      <c r="V1216" s="489"/>
      <c r="W1216" s="489"/>
      <c r="X1216" s="489"/>
      <c r="Y1216" s="489"/>
      <c r="Z1216" s="437"/>
      <c r="AA1216" s="349"/>
      <c r="AB1216" s="366"/>
      <c r="AC1216" s="349"/>
      <c r="AD1216" s="349"/>
      <c r="AE1216" s="349"/>
      <c r="AF1216" s="349"/>
      <c r="AG1216" s="349"/>
      <c r="AH1216" s="349"/>
      <c r="AI1216" s="349"/>
      <c r="AJ1216" s="349"/>
      <c r="AK1216" s="349"/>
      <c r="AL1216" s="349"/>
      <c r="AM1216" s="349"/>
      <c r="AN1216" s="349"/>
      <c r="AO1216" s="349"/>
      <c r="AP1216" s="349"/>
      <c r="AQ1216" s="349"/>
      <c r="AR1216" s="349"/>
      <c r="AS1216" s="349"/>
      <c r="AT1216" s="349"/>
      <c r="AU1216" s="349"/>
      <c r="AV1216" s="349"/>
      <c r="AW1216" s="349"/>
      <c r="AX1216" s="349"/>
      <c r="AY1216" s="349"/>
      <c r="AZ1216" s="349"/>
      <c r="BA1216" s="349"/>
      <c r="BB1216" s="349"/>
      <c r="BC1216" s="349"/>
      <c r="BD1216" s="349"/>
      <c r="BE1216" s="349"/>
      <c r="BF1216" s="349"/>
      <c r="BG1216" s="349"/>
      <c r="BH1216" s="349"/>
      <c r="BI1216" s="349"/>
      <c r="BJ1216" s="349"/>
      <c r="BK1216" s="349"/>
      <c r="BL1216" s="349"/>
      <c r="BM1216" s="349"/>
      <c r="BN1216" s="349"/>
      <c r="BO1216" s="349"/>
      <c r="BP1216" s="349"/>
      <c r="BQ1216" s="349"/>
      <c r="BR1216" s="349"/>
      <c r="BS1216" s="349"/>
      <c r="BT1216" s="349"/>
      <c r="BU1216" s="349"/>
      <c r="BV1216" s="349"/>
      <c r="BW1216" s="349"/>
      <c r="BX1216" s="349"/>
      <c r="BY1216" s="349"/>
      <c r="BZ1216" s="349"/>
      <c r="CA1216" s="349"/>
      <c r="CB1216" s="349"/>
      <c r="CC1216" s="349"/>
      <c r="CD1216" s="349"/>
      <c r="CE1216" s="349"/>
      <c r="CF1216" s="349"/>
      <c r="CG1216" s="349"/>
      <c r="CH1216" s="349"/>
      <c r="CI1216" s="349"/>
      <c r="CJ1216" s="349"/>
      <c r="CK1216" s="349"/>
      <c r="CL1216" s="349"/>
      <c r="CM1216" s="349"/>
      <c r="CN1216" s="349"/>
      <c r="CO1216" s="349"/>
      <c r="CP1216" s="349"/>
      <c r="CQ1216" s="349"/>
      <c r="CR1216" s="349"/>
      <c r="CS1216" s="349"/>
      <c r="CT1216" s="349"/>
      <c r="CU1216" s="349"/>
      <c r="CV1216" s="349"/>
      <c r="CW1216" s="349"/>
      <c r="CX1216" s="349"/>
      <c r="CY1216" s="349"/>
      <c r="CZ1216" s="349"/>
      <c r="DA1216" s="349"/>
      <c r="DB1216" s="349"/>
      <c r="DC1216" s="349"/>
      <c r="DD1216" s="349"/>
      <c r="DE1216" s="349"/>
      <c r="DF1216" s="349"/>
      <c r="DG1216" s="349"/>
      <c r="DH1216" s="349"/>
      <c r="DI1216" s="349"/>
      <c r="DJ1216" s="349"/>
      <c r="DK1216" s="349"/>
      <c r="DL1216" s="349"/>
      <c r="DM1216" s="349"/>
      <c r="DN1216" s="349"/>
      <c r="DO1216" s="349"/>
      <c r="DP1216" s="349"/>
      <c r="DQ1216" s="349"/>
      <c r="DR1216" s="349"/>
      <c r="DS1216" s="349"/>
      <c r="DT1216" s="349"/>
      <c r="DU1216" s="349"/>
      <c r="DV1216" s="349"/>
      <c r="DW1216" s="349"/>
      <c r="DX1216" s="349"/>
      <c r="DY1216" s="349"/>
      <c r="DZ1216" s="349"/>
      <c r="EA1216" s="349"/>
      <c r="EB1216" s="349"/>
      <c r="EC1216" s="349"/>
      <c r="ED1216" s="349"/>
      <c r="EE1216" s="349"/>
      <c r="EF1216" s="349"/>
      <c r="EG1216" s="349"/>
      <c r="EH1216" s="349"/>
      <c r="EI1216" s="349"/>
      <c r="EJ1216" s="349"/>
      <c r="EK1216" s="349"/>
      <c r="EL1216" s="349"/>
      <c r="EM1216" s="349"/>
      <c r="EN1216" s="349"/>
      <c r="EO1216" s="349"/>
      <c r="EP1216" s="349"/>
      <c r="EQ1216" s="349"/>
      <c r="ER1216" s="349"/>
      <c r="ES1216" s="349"/>
      <c r="ET1216" s="349"/>
      <c r="EU1216" s="349"/>
      <c r="EV1216" s="349"/>
      <c r="EW1216" s="349"/>
      <c r="EX1216" s="349"/>
      <c r="EY1216" s="349"/>
      <c r="EZ1216" s="349"/>
      <c r="FA1216" s="349"/>
      <c r="FB1216" s="349"/>
      <c r="FC1216" s="349"/>
      <c r="FD1216" s="349"/>
      <c r="FE1216" s="349"/>
      <c r="FF1216" s="349"/>
      <c r="FG1216" s="349"/>
      <c r="FH1216" s="349"/>
      <c r="FI1216" s="349"/>
      <c r="FJ1216" s="349"/>
      <c r="FK1216" s="349"/>
      <c r="FL1216" s="349"/>
      <c r="FM1216" s="349"/>
      <c r="FN1216" s="349"/>
      <c r="FO1216" s="349"/>
      <c r="FP1216" s="349"/>
      <c r="FQ1216" s="349"/>
      <c r="FR1216" s="349"/>
      <c r="FS1216" s="349"/>
      <c r="FT1216" s="349"/>
      <c r="FU1216" s="349"/>
      <c r="FV1216" s="349"/>
      <c r="FW1216" s="349"/>
      <c r="FX1216" s="349"/>
      <c r="FY1216" s="349"/>
      <c r="FZ1216" s="349"/>
      <c r="GA1216" s="349"/>
      <c r="GB1216" s="349"/>
      <c r="GC1216" s="349"/>
      <c r="GD1216" s="349"/>
      <c r="GE1216" s="349"/>
      <c r="GF1216" s="349"/>
      <c r="GG1216" s="349"/>
      <c r="GH1216" s="349"/>
      <c r="GI1216" s="349"/>
      <c r="GJ1216" s="349"/>
      <c r="GK1216" s="349"/>
      <c r="GL1216" s="349"/>
      <c r="GM1216" s="349"/>
      <c r="GN1216" s="349"/>
      <c r="GO1216" s="349"/>
      <c r="GP1216" s="349"/>
      <c r="GQ1216" s="349"/>
      <c r="GR1216" s="349"/>
      <c r="GS1216" s="349"/>
      <c r="GT1216" s="349"/>
      <c r="GU1216" s="349"/>
      <c r="GV1216" s="349"/>
      <c r="GW1216" s="349"/>
      <c r="GX1216" s="349"/>
      <c r="GY1216" s="349"/>
      <c r="GZ1216" s="349"/>
      <c r="HA1216" s="349"/>
      <c r="HB1216" s="349"/>
      <c r="HC1216" s="349"/>
      <c r="HD1216" s="349"/>
      <c r="HE1216" s="349"/>
      <c r="HF1216" s="349"/>
      <c r="HG1216" s="349"/>
      <c r="HH1216" s="349"/>
      <c r="HI1216" s="349"/>
      <c r="HJ1216" s="349"/>
      <c r="HK1216" s="349"/>
      <c r="HL1216" s="349"/>
      <c r="HM1216" s="349"/>
      <c r="HN1216" s="349"/>
      <c r="HO1216" s="349"/>
      <c r="HP1216" s="349"/>
      <c r="HQ1216" s="349"/>
      <c r="HR1216" s="349"/>
      <c r="HS1216" s="349"/>
      <c r="HT1216" s="349"/>
      <c r="HU1216" s="349"/>
      <c r="HV1216" s="349"/>
      <c r="HW1216" s="349"/>
      <c r="HX1216" s="349"/>
      <c r="HY1216" s="349"/>
      <c r="HZ1216" s="349"/>
      <c r="IA1216" s="349"/>
      <c r="IB1216" s="349"/>
      <c r="IC1216" s="349"/>
      <c r="ID1216" s="349"/>
      <c r="IE1216" s="349"/>
      <c r="IF1216" s="349"/>
      <c r="IG1216" s="349"/>
      <c r="IH1216" s="349"/>
      <c r="II1216" s="349"/>
      <c r="IJ1216" s="349"/>
      <c r="IK1216" s="349"/>
      <c r="IL1216" s="349"/>
      <c r="IM1216" s="349"/>
      <c r="IN1216" s="349"/>
      <c r="IO1216" s="349"/>
      <c r="IP1216" s="349"/>
      <c r="IQ1216" s="349"/>
      <c r="IR1216" s="349"/>
      <c r="IS1216" s="349"/>
      <c r="IT1216" s="349"/>
      <c r="IU1216" s="349"/>
      <c r="IV1216" s="349"/>
      <c r="IW1216" s="349"/>
    </row>
    <row r="1217" spans="1:257" s="367" customFormat="1" x14ac:dyDescent="0.15">
      <c r="A1217" s="358" t="s">
        <v>49</v>
      </c>
      <c r="B1217" s="213"/>
      <c r="C1217" s="588" t="s">
        <v>7160</v>
      </c>
      <c r="D1217" s="359" t="s">
        <v>6233</v>
      </c>
      <c r="E1217" s="359" t="s">
        <v>49</v>
      </c>
      <c r="F1217" s="360" t="s">
        <v>7248</v>
      </c>
      <c r="G1217" s="360" t="s">
        <v>3586</v>
      </c>
      <c r="H1217" s="361" t="s">
        <v>3840</v>
      </c>
      <c r="I1217" s="362" t="s">
        <v>116</v>
      </c>
      <c r="J1217" s="363" t="s">
        <v>7</v>
      </c>
      <c r="K1217" s="360" t="s">
        <v>1270</v>
      </c>
      <c r="L1217" s="362" t="s">
        <v>115</v>
      </c>
      <c r="M1217" s="364">
        <v>25620</v>
      </c>
      <c r="N1217" s="365"/>
      <c r="O1217" s="365"/>
      <c r="P1217" s="589" t="s">
        <v>4831</v>
      </c>
      <c r="Q1217" s="489"/>
      <c r="R1217" s="489"/>
      <c r="S1217" s="489"/>
      <c r="T1217" s="489"/>
      <c r="U1217" s="489"/>
      <c r="V1217" s="489"/>
      <c r="W1217" s="489"/>
      <c r="X1217" s="489"/>
      <c r="Y1217" s="489"/>
      <c r="Z1217" s="437"/>
      <c r="AA1217" s="349"/>
      <c r="AB1217" s="366"/>
      <c r="AC1217" s="349"/>
      <c r="AD1217" s="349"/>
      <c r="AE1217" s="349"/>
      <c r="AF1217" s="349"/>
      <c r="AG1217" s="349"/>
      <c r="AH1217" s="349"/>
      <c r="AI1217" s="349"/>
      <c r="AJ1217" s="349"/>
      <c r="AK1217" s="349"/>
      <c r="AL1217" s="349"/>
      <c r="AM1217" s="349"/>
      <c r="AN1217" s="349"/>
      <c r="AO1217" s="349"/>
      <c r="AP1217" s="349"/>
      <c r="AQ1217" s="349"/>
      <c r="AR1217" s="349"/>
      <c r="AS1217" s="349"/>
      <c r="AT1217" s="349"/>
      <c r="AU1217" s="349"/>
      <c r="AV1217" s="349"/>
      <c r="AW1217" s="349"/>
      <c r="AX1217" s="349"/>
      <c r="AY1217" s="349"/>
      <c r="AZ1217" s="349"/>
      <c r="BA1217" s="349"/>
      <c r="BB1217" s="349"/>
      <c r="BC1217" s="349"/>
      <c r="BD1217" s="349"/>
      <c r="BE1217" s="349"/>
      <c r="BF1217" s="349"/>
      <c r="BG1217" s="349"/>
      <c r="BH1217" s="349"/>
      <c r="BI1217" s="349"/>
      <c r="BJ1217" s="349"/>
      <c r="BK1217" s="349"/>
      <c r="BL1217" s="349"/>
      <c r="BM1217" s="349"/>
      <c r="BN1217" s="349"/>
      <c r="BO1217" s="349"/>
      <c r="BP1217" s="349"/>
      <c r="BQ1217" s="349"/>
      <c r="BR1217" s="349"/>
      <c r="BS1217" s="349"/>
      <c r="BT1217" s="349"/>
      <c r="BU1217" s="349"/>
      <c r="BV1217" s="349"/>
      <c r="BW1217" s="349"/>
      <c r="BX1217" s="349"/>
      <c r="BY1217" s="349"/>
      <c r="BZ1217" s="349"/>
      <c r="CA1217" s="349"/>
      <c r="CB1217" s="349"/>
      <c r="CC1217" s="349"/>
      <c r="CD1217" s="349"/>
      <c r="CE1217" s="349"/>
      <c r="CF1217" s="349"/>
      <c r="CG1217" s="349"/>
      <c r="CH1217" s="349"/>
      <c r="CI1217" s="349"/>
      <c r="CJ1217" s="349"/>
      <c r="CK1217" s="349"/>
      <c r="CL1217" s="349"/>
      <c r="CM1217" s="349"/>
      <c r="CN1217" s="349"/>
      <c r="CO1217" s="349"/>
      <c r="CP1217" s="349"/>
      <c r="CQ1217" s="349"/>
      <c r="CR1217" s="349"/>
      <c r="CS1217" s="349"/>
      <c r="CT1217" s="349"/>
      <c r="CU1217" s="349"/>
      <c r="CV1217" s="349"/>
      <c r="CW1217" s="349"/>
      <c r="CX1217" s="349"/>
      <c r="CY1217" s="349"/>
      <c r="CZ1217" s="349"/>
      <c r="DA1217" s="349"/>
      <c r="DB1217" s="349"/>
      <c r="DC1217" s="349"/>
      <c r="DD1217" s="349"/>
      <c r="DE1217" s="349"/>
      <c r="DF1217" s="349"/>
      <c r="DG1217" s="349"/>
      <c r="DH1217" s="349"/>
      <c r="DI1217" s="349"/>
      <c r="DJ1217" s="349"/>
      <c r="DK1217" s="349"/>
      <c r="DL1217" s="349"/>
      <c r="DM1217" s="349"/>
      <c r="DN1217" s="349"/>
      <c r="DO1217" s="349"/>
      <c r="DP1217" s="349"/>
      <c r="DQ1217" s="349"/>
      <c r="DR1217" s="349"/>
      <c r="DS1217" s="349"/>
      <c r="DT1217" s="349"/>
      <c r="DU1217" s="349"/>
      <c r="DV1217" s="349"/>
      <c r="DW1217" s="349"/>
      <c r="DX1217" s="349"/>
      <c r="DY1217" s="349"/>
      <c r="DZ1217" s="349"/>
      <c r="EA1217" s="349"/>
      <c r="EB1217" s="349"/>
      <c r="EC1217" s="349"/>
      <c r="ED1217" s="349"/>
      <c r="EE1217" s="349"/>
      <c r="EF1217" s="349"/>
      <c r="EG1217" s="349"/>
      <c r="EH1217" s="349"/>
      <c r="EI1217" s="349"/>
      <c r="EJ1217" s="349"/>
      <c r="EK1217" s="349"/>
      <c r="EL1217" s="349"/>
      <c r="EM1217" s="349"/>
      <c r="EN1217" s="349"/>
      <c r="EO1217" s="349"/>
      <c r="EP1217" s="349"/>
      <c r="EQ1217" s="349"/>
      <c r="ER1217" s="349"/>
      <c r="ES1217" s="349"/>
      <c r="ET1217" s="349"/>
      <c r="EU1217" s="349"/>
      <c r="EV1217" s="349"/>
      <c r="EW1217" s="349"/>
      <c r="EX1217" s="349"/>
      <c r="EY1217" s="349"/>
      <c r="EZ1217" s="349"/>
      <c r="FA1217" s="349"/>
      <c r="FB1217" s="349"/>
      <c r="FC1217" s="349"/>
      <c r="FD1217" s="349"/>
      <c r="FE1217" s="349"/>
      <c r="FF1217" s="349"/>
      <c r="FG1217" s="349"/>
      <c r="FH1217" s="349"/>
      <c r="FI1217" s="349"/>
      <c r="FJ1217" s="349"/>
      <c r="FK1217" s="349"/>
      <c r="FL1217" s="349"/>
      <c r="FM1217" s="349"/>
      <c r="FN1217" s="349"/>
      <c r="FO1217" s="349"/>
      <c r="FP1217" s="349"/>
      <c r="FQ1217" s="349"/>
      <c r="FR1217" s="349"/>
      <c r="FS1217" s="349"/>
      <c r="FT1217" s="349"/>
      <c r="FU1217" s="349"/>
      <c r="FV1217" s="349"/>
      <c r="FW1217" s="349"/>
      <c r="FX1217" s="349"/>
      <c r="FY1217" s="349"/>
      <c r="FZ1217" s="349"/>
      <c r="GA1217" s="349"/>
      <c r="GB1217" s="349"/>
      <c r="GC1217" s="349"/>
      <c r="GD1217" s="349"/>
      <c r="GE1217" s="349"/>
      <c r="GF1217" s="349"/>
      <c r="GG1217" s="349"/>
      <c r="GH1217" s="349"/>
      <c r="GI1217" s="349"/>
      <c r="GJ1217" s="349"/>
      <c r="GK1217" s="349"/>
      <c r="GL1217" s="349"/>
      <c r="GM1217" s="349"/>
      <c r="GN1217" s="349"/>
      <c r="GO1217" s="349"/>
      <c r="GP1217" s="349"/>
      <c r="GQ1217" s="349"/>
      <c r="GR1217" s="349"/>
      <c r="GS1217" s="349"/>
      <c r="GT1217" s="349"/>
      <c r="GU1217" s="349"/>
      <c r="GV1217" s="349"/>
      <c r="GW1217" s="349"/>
      <c r="GX1217" s="349"/>
      <c r="GY1217" s="349"/>
      <c r="GZ1217" s="349"/>
      <c r="HA1217" s="349"/>
      <c r="HB1217" s="349"/>
      <c r="HC1217" s="349"/>
      <c r="HD1217" s="349"/>
      <c r="HE1217" s="349"/>
      <c r="HF1217" s="349"/>
      <c r="HG1217" s="349"/>
      <c r="HH1217" s="349"/>
      <c r="HI1217" s="349"/>
      <c r="HJ1217" s="349"/>
      <c r="HK1217" s="349"/>
      <c r="HL1217" s="349"/>
      <c r="HM1217" s="349"/>
      <c r="HN1217" s="349"/>
      <c r="HO1217" s="349"/>
      <c r="HP1217" s="349"/>
      <c r="HQ1217" s="349"/>
      <c r="HR1217" s="349"/>
      <c r="HS1217" s="349"/>
      <c r="HT1217" s="349"/>
      <c r="HU1217" s="349"/>
      <c r="HV1217" s="349"/>
      <c r="HW1217" s="349"/>
      <c r="HX1217" s="349"/>
      <c r="HY1217" s="349"/>
      <c r="HZ1217" s="349"/>
      <c r="IA1217" s="349"/>
      <c r="IB1217" s="349"/>
      <c r="IC1217" s="349"/>
      <c r="ID1217" s="349"/>
      <c r="IE1217" s="349"/>
      <c r="IF1217" s="349"/>
      <c r="IG1217" s="349"/>
      <c r="IH1217" s="349"/>
      <c r="II1217" s="349"/>
      <c r="IJ1217" s="349"/>
      <c r="IK1217" s="349"/>
      <c r="IL1217" s="349"/>
      <c r="IM1217" s="349"/>
      <c r="IN1217" s="349"/>
      <c r="IO1217" s="349"/>
      <c r="IP1217" s="349"/>
      <c r="IQ1217" s="349"/>
      <c r="IR1217" s="349"/>
      <c r="IS1217" s="349"/>
      <c r="IT1217" s="349"/>
      <c r="IU1217" s="349"/>
      <c r="IV1217" s="349"/>
      <c r="IW1217" s="349"/>
    </row>
    <row r="1218" spans="1:257" s="367" customFormat="1" x14ac:dyDescent="0.15">
      <c r="A1218" s="358" t="s">
        <v>49</v>
      </c>
      <c r="B1218" s="213"/>
      <c r="C1218" s="588" t="s">
        <v>7160</v>
      </c>
      <c r="D1218" s="359" t="s">
        <v>6233</v>
      </c>
      <c r="E1218" s="359" t="s">
        <v>49</v>
      </c>
      <c r="F1218" s="360" t="s">
        <v>7249</v>
      </c>
      <c r="G1218" s="360" t="s">
        <v>3587</v>
      </c>
      <c r="H1218" s="361" t="s">
        <v>3841</v>
      </c>
      <c r="I1218" s="362" t="s">
        <v>118</v>
      </c>
      <c r="J1218" s="363" t="s">
        <v>7</v>
      </c>
      <c r="K1218" s="360" t="s">
        <v>117</v>
      </c>
      <c r="L1218" s="362" t="s">
        <v>8152</v>
      </c>
      <c r="M1218" s="364">
        <v>28466</v>
      </c>
      <c r="N1218" s="365"/>
      <c r="O1218" s="365"/>
      <c r="P1218" s="589" t="s">
        <v>4831</v>
      </c>
      <c r="Q1218" s="489"/>
      <c r="R1218" s="489"/>
      <c r="S1218" s="489"/>
      <c r="T1218" s="489"/>
      <c r="U1218" s="489"/>
      <c r="V1218" s="489"/>
      <c r="W1218" s="489"/>
      <c r="X1218" s="489"/>
      <c r="Y1218" s="489"/>
      <c r="Z1218" s="437"/>
      <c r="AA1218" s="349"/>
      <c r="AB1218" s="366"/>
      <c r="AC1218" s="349"/>
      <c r="AD1218" s="349"/>
      <c r="AE1218" s="349"/>
      <c r="AF1218" s="349"/>
      <c r="AG1218" s="349"/>
      <c r="AH1218" s="349"/>
      <c r="AI1218" s="349"/>
      <c r="AJ1218" s="349"/>
      <c r="AK1218" s="349"/>
      <c r="AL1218" s="349"/>
      <c r="AM1218" s="349"/>
      <c r="AN1218" s="349"/>
      <c r="AO1218" s="349"/>
      <c r="AP1218" s="349"/>
      <c r="AQ1218" s="349"/>
      <c r="AR1218" s="349"/>
      <c r="AS1218" s="349"/>
      <c r="AT1218" s="349"/>
      <c r="AU1218" s="349"/>
      <c r="AV1218" s="349"/>
      <c r="AW1218" s="349"/>
      <c r="AX1218" s="349"/>
      <c r="AY1218" s="349"/>
      <c r="AZ1218" s="349"/>
      <c r="BA1218" s="349"/>
      <c r="BB1218" s="349"/>
      <c r="BC1218" s="349"/>
      <c r="BD1218" s="349"/>
      <c r="BE1218" s="349"/>
      <c r="BF1218" s="349"/>
      <c r="BG1218" s="349"/>
      <c r="BH1218" s="349"/>
      <c r="BI1218" s="349"/>
      <c r="BJ1218" s="349"/>
      <c r="BK1218" s="349"/>
      <c r="BL1218" s="349"/>
      <c r="BM1218" s="349"/>
      <c r="BN1218" s="349"/>
      <c r="BO1218" s="349"/>
      <c r="BP1218" s="349"/>
      <c r="BQ1218" s="349"/>
      <c r="BR1218" s="349"/>
      <c r="BS1218" s="349"/>
      <c r="BT1218" s="349"/>
      <c r="BU1218" s="349"/>
      <c r="BV1218" s="349"/>
      <c r="BW1218" s="349"/>
      <c r="BX1218" s="349"/>
      <c r="BY1218" s="349"/>
      <c r="BZ1218" s="349"/>
      <c r="CA1218" s="349"/>
      <c r="CB1218" s="349"/>
      <c r="CC1218" s="349"/>
      <c r="CD1218" s="349"/>
      <c r="CE1218" s="349"/>
      <c r="CF1218" s="349"/>
      <c r="CG1218" s="349"/>
      <c r="CH1218" s="349"/>
      <c r="CI1218" s="349"/>
      <c r="CJ1218" s="349"/>
      <c r="CK1218" s="349"/>
      <c r="CL1218" s="349"/>
      <c r="CM1218" s="349"/>
      <c r="CN1218" s="349"/>
      <c r="CO1218" s="349"/>
      <c r="CP1218" s="349"/>
      <c r="CQ1218" s="349"/>
      <c r="CR1218" s="349"/>
      <c r="CS1218" s="349"/>
      <c r="CT1218" s="349"/>
      <c r="CU1218" s="349"/>
      <c r="CV1218" s="349"/>
      <c r="CW1218" s="349"/>
      <c r="CX1218" s="349"/>
      <c r="CY1218" s="349"/>
      <c r="CZ1218" s="349"/>
      <c r="DA1218" s="349"/>
      <c r="DB1218" s="349"/>
      <c r="DC1218" s="349"/>
      <c r="DD1218" s="349"/>
      <c r="DE1218" s="349"/>
      <c r="DF1218" s="349"/>
      <c r="DG1218" s="349"/>
      <c r="DH1218" s="349"/>
      <c r="DI1218" s="349"/>
      <c r="DJ1218" s="349"/>
      <c r="DK1218" s="349"/>
      <c r="DL1218" s="349"/>
      <c r="DM1218" s="349"/>
      <c r="DN1218" s="349"/>
      <c r="DO1218" s="349"/>
      <c r="DP1218" s="349"/>
      <c r="DQ1218" s="349"/>
      <c r="DR1218" s="349"/>
      <c r="DS1218" s="349"/>
      <c r="DT1218" s="349"/>
      <c r="DU1218" s="349"/>
      <c r="DV1218" s="349"/>
      <c r="DW1218" s="349"/>
      <c r="DX1218" s="349"/>
      <c r="DY1218" s="349"/>
      <c r="DZ1218" s="349"/>
      <c r="EA1218" s="349"/>
      <c r="EB1218" s="349"/>
      <c r="EC1218" s="349"/>
      <c r="ED1218" s="349"/>
      <c r="EE1218" s="349"/>
      <c r="EF1218" s="349"/>
      <c r="EG1218" s="349"/>
      <c r="EH1218" s="349"/>
      <c r="EI1218" s="349"/>
      <c r="EJ1218" s="349"/>
      <c r="EK1218" s="349"/>
      <c r="EL1218" s="349"/>
      <c r="EM1218" s="349"/>
      <c r="EN1218" s="349"/>
      <c r="EO1218" s="349"/>
      <c r="EP1218" s="349"/>
      <c r="EQ1218" s="349"/>
      <c r="ER1218" s="349"/>
      <c r="ES1218" s="349"/>
      <c r="ET1218" s="349"/>
      <c r="EU1218" s="349"/>
      <c r="EV1218" s="349"/>
      <c r="EW1218" s="349"/>
      <c r="EX1218" s="349"/>
      <c r="EY1218" s="349"/>
      <c r="EZ1218" s="349"/>
      <c r="FA1218" s="349"/>
      <c r="FB1218" s="349"/>
      <c r="FC1218" s="349"/>
      <c r="FD1218" s="349"/>
      <c r="FE1218" s="349"/>
      <c r="FF1218" s="349"/>
      <c r="FG1218" s="349"/>
      <c r="FH1218" s="349"/>
      <c r="FI1218" s="349"/>
      <c r="FJ1218" s="349"/>
      <c r="FK1218" s="349"/>
      <c r="FL1218" s="349"/>
      <c r="FM1218" s="349"/>
      <c r="FN1218" s="349"/>
      <c r="FO1218" s="349"/>
      <c r="FP1218" s="349"/>
      <c r="FQ1218" s="349"/>
      <c r="FR1218" s="349"/>
      <c r="FS1218" s="349"/>
      <c r="FT1218" s="349"/>
      <c r="FU1218" s="349"/>
      <c r="FV1218" s="349"/>
      <c r="FW1218" s="349"/>
      <c r="FX1218" s="349"/>
      <c r="FY1218" s="349"/>
      <c r="FZ1218" s="349"/>
      <c r="GA1218" s="349"/>
      <c r="GB1218" s="349"/>
      <c r="GC1218" s="349"/>
      <c r="GD1218" s="349"/>
      <c r="GE1218" s="349"/>
      <c r="GF1218" s="349"/>
      <c r="GG1218" s="349"/>
      <c r="GH1218" s="349"/>
      <c r="GI1218" s="349"/>
      <c r="GJ1218" s="349"/>
      <c r="GK1218" s="349"/>
      <c r="GL1218" s="349"/>
      <c r="GM1218" s="349"/>
      <c r="GN1218" s="349"/>
      <c r="GO1218" s="349"/>
      <c r="GP1218" s="349"/>
      <c r="GQ1218" s="349"/>
      <c r="GR1218" s="349"/>
      <c r="GS1218" s="349"/>
      <c r="GT1218" s="349"/>
      <c r="GU1218" s="349"/>
      <c r="GV1218" s="349"/>
      <c r="GW1218" s="349"/>
      <c r="GX1218" s="349"/>
      <c r="GY1218" s="349"/>
      <c r="GZ1218" s="349"/>
      <c r="HA1218" s="349"/>
      <c r="HB1218" s="349"/>
      <c r="HC1218" s="349"/>
      <c r="HD1218" s="349"/>
      <c r="HE1218" s="349"/>
      <c r="HF1218" s="349"/>
      <c r="HG1218" s="349"/>
      <c r="HH1218" s="349"/>
      <c r="HI1218" s="349"/>
      <c r="HJ1218" s="349"/>
      <c r="HK1218" s="349"/>
      <c r="HL1218" s="349"/>
      <c r="HM1218" s="349"/>
      <c r="HN1218" s="349"/>
      <c r="HO1218" s="349"/>
      <c r="HP1218" s="349"/>
      <c r="HQ1218" s="349"/>
      <c r="HR1218" s="349"/>
      <c r="HS1218" s="349"/>
      <c r="HT1218" s="349"/>
      <c r="HU1218" s="349"/>
      <c r="HV1218" s="349"/>
      <c r="HW1218" s="349"/>
      <c r="HX1218" s="349"/>
      <c r="HY1218" s="349"/>
      <c r="HZ1218" s="349"/>
      <c r="IA1218" s="349"/>
      <c r="IB1218" s="349"/>
      <c r="IC1218" s="349"/>
      <c r="ID1218" s="349"/>
      <c r="IE1218" s="349"/>
      <c r="IF1218" s="349"/>
      <c r="IG1218" s="349"/>
      <c r="IH1218" s="349"/>
      <c r="II1218" s="349"/>
      <c r="IJ1218" s="349"/>
      <c r="IK1218" s="349"/>
      <c r="IL1218" s="349"/>
      <c r="IM1218" s="349"/>
      <c r="IN1218" s="349"/>
      <c r="IO1218" s="349"/>
      <c r="IP1218" s="349"/>
      <c r="IQ1218" s="349"/>
      <c r="IR1218" s="349"/>
      <c r="IS1218" s="349"/>
      <c r="IT1218" s="349"/>
      <c r="IU1218" s="349"/>
      <c r="IV1218" s="349"/>
      <c r="IW1218" s="349"/>
    </row>
    <row r="1219" spans="1:257" s="367" customFormat="1" x14ac:dyDescent="0.15">
      <c r="A1219" s="358" t="s">
        <v>49</v>
      </c>
      <c r="B1219" s="213"/>
      <c r="C1219" s="588" t="s">
        <v>7160</v>
      </c>
      <c r="D1219" s="359" t="s">
        <v>6233</v>
      </c>
      <c r="E1219" s="359" t="s">
        <v>49</v>
      </c>
      <c r="F1219" s="360" t="s">
        <v>7250</v>
      </c>
      <c r="G1219" s="360" t="s">
        <v>1834</v>
      </c>
      <c r="H1219" s="361" t="s">
        <v>3842</v>
      </c>
      <c r="I1219" s="362" t="s">
        <v>120</v>
      </c>
      <c r="J1219" s="363" t="s">
        <v>7</v>
      </c>
      <c r="K1219" s="360" t="s">
        <v>119</v>
      </c>
      <c r="L1219" s="362" t="s">
        <v>7251</v>
      </c>
      <c r="M1219" s="364">
        <v>29943</v>
      </c>
      <c r="N1219" s="365"/>
      <c r="O1219" s="365"/>
      <c r="P1219" s="589" t="s">
        <v>4831</v>
      </c>
      <c r="Q1219" s="489"/>
      <c r="R1219" s="489"/>
      <c r="S1219" s="489"/>
      <c r="T1219" s="489"/>
      <c r="U1219" s="489"/>
      <c r="V1219" s="489"/>
      <c r="W1219" s="489"/>
      <c r="X1219" s="489"/>
      <c r="Y1219" s="489"/>
      <c r="Z1219" s="437"/>
      <c r="AA1219" s="349"/>
      <c r="AB1219" s="366"/>
      <c r="AC1219" s="349"/>
      <c r="AD1219" s="349"/>
      <c r="AE1219" s="349"/>
      <c r="AF1219" s="349"/>
      <c r="AG1219" s="349"/>
      <c r="AH1219" s="349"/>
      <c r="AI1219" s="349"/>
      <c r="AJ1219" s="349"/>
      <c r="AK1219" s="349"/>
      <c r="AL1219" s="349"/>
      <c r="AM1219" s="349"/>
      <c r="AN1219" s="349"/>
      <c r="AO1219" s="349"/>
      <c r="AP1219" s="349"/>
      <c r="AQ1219" s="349"/>
      <c r="AR1219" s="349"/>
      <c r="AS1219" s="349"/>
      <c r="AT1219" s="349"/>
      <c r="AU1219" s="349"/>
      <c r="AV1219" s="349"/>
      <c r="AW1219" s="349"/>
      <c r="AX1219" s="349"/>
      <c r="AY1219" s="349"/>
      <c r="AZ1219" s="349"/>
      <c r="BA1219" s="349"/>
      <c r="BB1219" s="349"/>
      <c r="BC1219" s="349"/>
      <c r="BD1219" s="349"/>
      <c r="BE1219" s="349"/>
      <c r="BF1219" s="349"/>
      <c r="BG1219" s="349"/>
      <c r="BH1219" s="349"/>
      <c r="BI1219" s="349"/>
      <c r="BJ1219" s="349"/>
      <c r="BK1219" s="349"/>
      <c r="BL1219" s="349"/>
      <c r="BM1219" s="349"/>
      <c r="BN1219" s="349"/>
      <c r="BO1219" s="349"/>
      <c r="BP1219" s="349"/>
      <c r="BQ1219" s="349"/>
      <c r="BR1219" s="349"/>
      <c r="BS1219" s="349"/>
      <c r="BT1219" s="349"/>
      <c r="BU1219" s="349"/>
      <c r="BV1219" s="349"/>
      <c r="BW1219" s="349"/>
      <c r="BX1219" s="349"/>
      <c r="BY1219" s="349"/>
      <c r="BZ1219" s="349"/>
      <c r="CA1219" s="349"/>
      <c r="CB1219" s="349"/>
      <c r="CC1219" s="349"/>
      <c r="CD1219" s="349"/>
      <c r="CE1219" s="349"/>
      <c r="CF1219" s="349"/>
      <c r="CG1219" s="349"/>
      <c r="CH1219" s="349"/>
      <c r="CI1219" s="349"/>
      <c r="CJ1219" s="349"/>
      <c r="CK1219" s="349"/>
      <c r="CL1219" s="349"/>
      <c r="CM1219" s="349"/>
      <c r="CN1219" s="349"/>
      <c r="CO1219" s="349"/>
      <c r="CP1219" s="349"/>
      <c r="CQ1219" s="349"/>
      <c r="CR1219" s="349"/>
      <c r="CS1219" s="349"/>
      <c r="CT1219" s="349"/>
      <c r="CU1219" s="349"/>
      <c r="CV1219" s="349"/>
      <c r="CW1219" s="349"/>
      <c r="CX1219" s="349"/>
      <c r="CY1219" s="349"/>
      <c r="CZ1219" s="349"/>
      <c r="DA1219" s="349"/>
      <c r="DB1219" s="349"/>
      <c r="DC1219" s="349"/>
      <c r="DD1219" s="349"/>
      <c r="DE1219" s="349"/>
      <c r="DF1219" s="349"/>
      <c r="DG1219" s="349"/>
      <c r="DH1219" s="349"/>
      <c r="DI1219" s="349"/>
      <c r="DJ1219" s="349"/>
      <c r="DK1219" s="349"/>
      <c r="DL1219" s="349"/>
      <c r="DM1219" s="349"/>
      <c r="DN1219" s="349"/>
      <c r="DO1219" s="349"/>
      <c r="DP1219" s="349"/>
      <c r="DQ1219" s="349"/>
      <c r="DR1219" s="349"/>
      <c r="DS1219" s="349"/>
      <c r="DT1219" s="349"/>
      <c r="DU1219" s="349"/>
      <c r="DV1219" s="349"/>
      <c r="DW1219" s="349"/>
      <c r="DX1219" s="349"/>
      <c r="DY1219" s="349"/>
      <c r="DZ1219" s="349"/>
      <c r="EA1219" s="349"/>
      <c r="EB1219" s="349"/>
      <c r="EC1219" s="349"/>
      <c r="ED1219" s="349"/>
      <c r="EE1219" s="349"/>
      <c r="EF1219" s="349"/>
      <c r="EG1219" s="349"/>
      <c r="EH1219" s="349"/>
      <c r="EI1219" s="349"/>
      <c r="EJ1219" s="349"/>
      <c r="EK1219" s="349"/>
      <c r="EL1219" s="349"/>
      <c r="EM1219" s="349"/>
      <c r="EN1219" s="349"/>
      <c r="EO1219" s="349"/>
      <c r="EP1219" s="349"/>
      <c r="EQ1219" s="349"/>
      <c r="ER1219" s="349"/>
      <c r="ES1219" s="349"/>
      <c r="ET1219" s="349"/>
      <c r="EU1219" s="349"/>
      <c r="EV1219" s="349"/>
      <c r="EW1219" s="349"/>
      <c r="EX1219" s="349"/>
      <c r="EY1219" s="349"/>
      <c r="EZ1219" s="349"/>
      <c r="FA1219" s="349"/>
      <c r="FB1219" s="349"/>
      <c r="FC1219" s="349"/>
      <c r="FD1219" s="349"/>
      <c r="FE1219" s="349"/>
      <c r="FF1219" s="349"/>
      <c r="FG1219" s="349"/>
      <c r="FH1219" s="349"/>
      <c r="FI1219" s="349"/>
      <c r="FJ1219" s="349"/>
      <c r="FK1219" s="349"/>
      <c r="FL1219" s="349"/>
      <c r="FM1219" s="349"/>
      <c r="FN1219" s="349"/>
      <c r="FO1219" s="349"/>
      <c r="FP1219" s="349"/>
      <c r="FQ1219" s="349"/>
      <c r="FR1219" s="349"/>
      <c r="FS1219" s="349"/>
      <c r="FT1219" s="349"/>
      <c r="FU1219" s="349"/>
      <c r="FV1219" s="349"/>
      <c r="FW1219" s="349"/>
      <c r="FX1219" s="349"/>
      <c r="FY1219" s="349"/>
      <c r="FZ1219" s="349"/>
      <c r="GA1219" s="349"/>
      <c r="GB1219" s="349"/>
      <c r="GC1219" s="349"/>
      <c r="GD1219" s="349"/>
      <c r="GE1219" s="349"/>
      <c r="GF1219" s="349"/>
      <c r="GG1219" s="349"/>
      <c r="GH1219" s="349"/>
      <c r="GI1219" s="349"/>
      <c r="GJ1219" s="349"/>
      <c r="GK1219" s="349"/>
      <c r="GL1219" s="349"/>
      <c r="GM1219" s="349"/>
      <c r="GN1219" s="349"/>
      <c r="GO1219" s="349"/>
      <c r="GP1219" s="349"/>
      <c r="GQ1219" s="349"/>
      <c r="GR1219" s="349"/>
      <c r="GS1219" s="349"/>
      <c r="GT1219" s="349"/>
      <c r="GU1219" s="349"/>
      <c r="GV1219" s="349"/>
      <c r="GW1219" s="349"/>
      <c r="GX1219" s="349"/>
      <c r="GY1219" s="349"/>
      <c r="GZ1219" s="349"/>
      <c r="HA1219" s="349"/>
      <c r="HB1219" s="349"/>
      <c r="HC1219" s="349"/>
      <c r="HD1219" s="349"/>
      <c r="HE1219" s="349"/>
      <c r="HF1219" s="349"/>
      <c r="HG1219" s="349"/>
      <c r="HH1219" s="349"/>
      <c r="HI1219" s="349"/>
      <c r="HJ1219" s="349"/>
      <c r="HK1219" s="349"/>
      <c r="HL1219" s="349"/>
      <c r="HM1219" s="349"/>
      <c r="HN1219" s="349"/>
      <c r="HO1219" s="349"/>
      <c r="HP1219" s="349"/>
      <c r="HQ1219" s="349"/>
      <c r="HR1219" s="349"/>
      <c r="HS1219" s="349"/>
      <c r="HT1219" s="349"/>
      <c r="HU1219" s="349"/>
      <c r="HV1219" s="349"/>
      <c r="HW1219" s="349"/>
      <c r="HX1219" s="349"/>
      <c r="HY1219" s="349"/>
      <c r="HZ1219" s="349"/>
      <c r="IA1219" s="349"/>
      <c r="IB1219" s="349"/>
      <c r="IC1219" s="349"/>
      <c r="ID1219" s="349"/>
      <c r="IE1219" s="349"/>
      <c r="IF1219" s="349"/>
      <c r="IG1219" s="349"/>
      <c r="IH1219" s="349"/>
      <c r="II1219" s="349"/>
      <c r="IJ1219" s="349"/>
      <c r="IK1219" s="349"/>
      <c r="IL1219" s="349"/>
      <c r="IM1219" s="349"/>
      <c r="IN1219" s="349"/>
      <c r="IO1219" s="349"/>
      <c r="IP1219" s="349"/>
      <c r="IQ1219" s="349"/>
      <c r="IR1219" s="349"/>
      <c r="IS1219" s="349"/>
      <c r="IT1219" s="349"/>
      <c r="IU1219" s="349"/>
      <c r="IV1219" s="349"/>
      <c r="IW1219" s="349"/>
    </row>
    <row r="1220" spans="1:257" s="367" customFormat="1" x14ac:dyDescent="0.15">
      <c r="A1220" s="358" t="s">
        <v>49</v>
      </c>
      <c r="B1220" s="213"/>
      <c r="C1220" s="588" t="s">
        <v>7160</v>
      </c>
      <c r="D1220" s="359" t="s">
        <v>6233</v>
      </c>
      <c r="E1220" s="359" t="s">
        <v>49</v>
      </c>
      <c r="F1220" s="360" t="s">
        <v>7252</v>
      </c>
      <c r="G1220" s="360" t="s">
        <v>7253</v>
      </c>
      <c r="H1220" s="361" t="s">
        <v>7254</v>
      </c>
      <c r="I1220" s="362" t="s">
        <v>123</v>
      </c>
      <c r="J1220" s="363" t="s">
        <v>7</v>
      </c>
      <c r="K1220" s="360" t="s">
        <v>121</v>
      </c>
      <c r="L1220" s="362" t="s">
        <v>122</v>
      </c>
      <c r="M1220" s="364">
        <v>32758</v>
      </c>
      <c r="N1220" s="365"/>
      <c r="O1220" s="365"/>
      <c r="P1220" s="589" t="s">
        <v>4831</v>
      </c>
      <c r="Q1220" s="489"/>
      <c r="R1220" s="489"/>
      <c r="S1220" s="489"/>
      <c r="T1220" s="489"/>
      <c r="U1220" s="489"/>
      <c r="V1220" s="489"/>
      <c r="W1220" s="489"/>
      <c r="X1220" s="489"/>
      <c r="Y1220" s="489"/>
      <c r="Z1220" s="437"/>
      <c r="AA1220" s="349"/>
      <c r="AB1220" s="366"/>
      <c r="AC1220" s="349"/>
      <c r="AD1220" s="349"/>
      <c r="AE1220" s="349"/>
      <c r="AF1220" s="349"/>
      <c r="AG1220" s="349"/>
      <c r="AH1220" s="349"/>
      <c r="AI1220" s="349"/>
      <c r="AJ1220" s="349"/>
      <c r="AK1220" s="349"/>
      <c r="AL1220" s="349"/>
      <c r="AM1220" s="349"/>
      <c r="AN1220" s="349"/>
      <c r="AO1220" s="349"/>
      <c r="AP1220" s="349"/>
      <c r="AQ1220" s="349"/>
      <c r="AR1220" s="349"/>
      <c r="AS1220" s="349"/>
      <c r="AT1220" s="349"/>
      <c r="AU1220" s="349"/>
      <c r="AV1220" s="349"/>
      <c r="AW1220" s="349"/>
      <c r="AX1220" s="349"/>
      <c r="AY1220" s="349"/>
      <c r="AZ1220" s="349"/>
      <c r="BA1220" s="349"/>
      <c r="BB1220" s="349"/>
      <c r="BC1220" s="349"/>
      <c r="BD1220" s="349"/>
      <c r="BE1220" s="349"/>
      <c r="BF1220" s="349"/>
      <c r="BG1220" s="349"/>
      <c r="BH1220" s="349"/>
      <c r="BI1220" s="349"/>
      <c r="BJ1220" s="349"/>
      <c r="BK1220" s="349"/>
      <c r="BL1220" s="349"/>
      <c r="BM1220" s="349"/>
      <c r="BN1220" s="349"/>
      <c r="BO1220" s="349"/>
      <c r="BP1220" s="349"/>
      <c r="BQ1220" s="349"/>
      <c r="BR1220" s="349"/>
      <c r="BS1220" s="349"/>
      <c r="BT1220" s="349"/>
      <c r="BU1220" s="349"/>
      <c r="BV1220" s="349"/>
      <c r="BW1220" s="349"/>
      <c r="BX1220" s="349"/>
      <c r="BY1220" s="349"/>
      <c r="BZ1220" s="349"/>
      <c r="CA1220" s="349"/>
      <c r="CB1220" s="349"/>
      <c r="CC1220" s="349"/>
      <c r="CD1220" s="349"/>
      <c r="CE1220" s="349"/>
      <c r="CF1220" s="349"/>
      <c r="CG1220" s="349"/>
      <c r="CH1220" s="349"/>
      <c r="CI1220" s="349"/>
      <c r="CJ1220" s="349"/>
      <c r="CK1220" s="349"/>
      <c r="CL1220" s="349"/>
      <c r="CM1220" s="349"/>
      <c r="CN1220" s="349"/>
      <c r="CO1220" s="349"/>
      <c r="CP1220" s="349"/>
      <c r="CQ1220" s="349"/>
      <c r="CR1220" s="349"/>
      <c r="CS1220" s="349"/>
      <c r="CT1220" s="349"/>
      <c r="CU1220" s="349"/>
      <c r="CV1220" s="349"/>
      <c r="CW1220" s="349"/>
      <c r="CX1220" s="349"/>
      <c r="CY1220" s="349"/>
      <c r="CZ1220" s="349"/>
      <c r="DA1220" s="349"/>
      <c r="DB1220" s="349"/>
      <c r="DC1220" s="349"/>
      <c r="DD1220" s="349"/>
      <c r="DE1220" s="349"/>
      <c r="DF1220" s="349"/>
      <c r="DG1220" s="349"/>
      <c r="DH1220" s="349"/>
      <c r="DI1220" s="349"/>
      <c r="DJ1220" s="349"/>
      <c r="DK1220" s="349"/>
      <c r="DL1220" s="349"/>
      <c r="DM1220" s="349"/>
      <c r="DN1220" s="349"/>
      <c r="DO1220" s="349"/>
      <c r="DP1220" s="349"/>
      <c r="DQ1220" s="349"/>
      <c r="DR1220" s="349"/>
      <c r="DS1220" s="349"/>
      <c r="DT1220" s="349"/>
      <c r="DU1220" s="349"/>
      <c r="DV1220" s="349"/>
      <c r="DW1220" s="349"/>
      <c r="DX1220" s="349"/>
      <c r="DY1220" s="349"/>
      <c r="DZ1220" s="349"/>
      <c r="EA1220" s="349"/>
      <c r="EB1220" s="349"/>
      <c r="EC1220" s="349"/>
      <c r="ED1220" s="349"/>
      <c r="EE1220" s="349"/>
      <c r="EF1220" s="349"/>
      <c r="EG1220" s="349"/>
      <c r="EH1220" s="349"/>
      <c r="EI1220" s="349"/>
      <c r="EJ1220" s="349"/>
      <c r="EK1220" s="349"/>
      <c r="EL1220" s="349"/>
      <c r="EM1220" s="349"/>
      <c r="EN1220" s="349"/>
      <c r="EO1220" s="349"/>
      <c r="EP1220" s="349"/>
      <c r="EQ1220" s="349"/>
      <c r="ER1220" s="349"/>
      <c r="ES1220" s="349"/>
      <c r="ET1220" s="349"/>
      <c r="EU1220" s="349"/>
      <c r="EV1220" s="349"/>
      <c r="EW1220" s="349"/>
      <c r="EX1220" s="349"/>
      <c r="EY1220" s="349"/>
      <c r="EZ1220" s="349"/>
      <c r="FA1220" s="349"/>
      <c r="FB1220" s="349"/>
      <c r="FC1220" s="349"/>
      <c r="FD1220" s="349"/>
      <c r="FE1220" s="349"/>
      <c r="FF1220" s="349"/>
      <c r="FG1220" s="349"/>
      <c r="FH1220" s="349"/>
      <c r="FI1220" s="349"/>
      <c r="FJ1220" s="349"/>
      <c r="FK1220" s="349"/>
      <c r="FL1220" s="349"/>
      <c r="FM1220" s="349"/>
      <c r="FN1220" s="349"/>
      <c r="FO1220" s="349"/>
      <c r="FP1220" s="349"/>
      <c r="FQ1220" s="349"/>
      <c r="FR1220" s="349"/>
      <c r="FS1220" s="349"/>
      <c r="FT1220" s="349"/>
      <c r="FU1220" s="349"/>
      <c r="FV1220" s="349"/>
      <c r="FW1220" s="349"/>
      <c r="FX1220" s="349"/>
      <c r="FY1220" s="349"/>
      <c r="FZ1220" s="349"/>
      <c r="GA1220" s="349"/>
      <c r="GB1220" s="349"/>
      <c r="GC1220" s="349"/>
      <c r="GD1220" s="349"/>
      <c r="GE1220" s="349"/>
      <c r="GF1220" s="349"/>
      <c r="GG1220" s="349"/>
      <c r="GH1220" s="349"/>
      <c r="GI1220" s="349"/>
      <c r="GJ1220" s="349"/>
      <c r="GK1220" s="349"/>
      <c r="GL1220" s="349"/>
      <c r="GM1220" s="349"/>
      <c r="GN1220" s="349"/>
      <c r="GO1220" s="349"/>
      <c r="GP1220" s="349"/>
      <c r="GQ1220" s="349"/>
      <c r="GR1220" s="349"/>
      <c r="GS1220" s="349"/>
      <c r="GT1220" s="349"/>
      <c r="GU1220" s="349"/>
      <c r="GV1220" s="349"/>
      <c r="GW1220" s="349"/>
      <c r="GX1220" s="349"/>
      <c r="GY1220" s="349"/>
      <c r="GZ1220" s="349"/>
      <c r="HA1220" s="349"/>
      <c r="HB1220" s="349"/>
      <c r="HC1220" s="349"/>
      <c r="HD1220" s="349"/>
      <c r="HE1220" s="349"/>
      <c r="HF1220" s="349"/>
      <c r="HG1220" s="349"/>
      <c r="HH1220" s="349"/>
      <c r="HI1220" s="349"/>
      <c r="HJ1220" s="349"/>
      <c r="HK1220" s="349"/>
      <c r="HL1220" s="349"/>
      <c r="HM1220" s="349"/>
      <c r="HN1220" s="349"/>
      <c r="HO1220" s="349"/>
      <c r="HP1220" s="349"/>
      <c r="HQ1220" s="349"/>
      <c r="HR1220" s="349"/>
      <c r="HS1220" s="349"/>
      <c r="HT1220" s="349"/>
      <c r="HU1220" s="349"/>
      <c r="HV1220" s="349"/>
      <c r="HW1220" s="349"/>
      <c r="HX1220" s="349"/>
      <c r="HY1220" s="349"/>
      <c r="HZ1220" s="349"/>
      <c r="IA1220" s="349"/>
      <c r="IB1220" s="349"/>
      <c r="IC1220" s="349"/>
      <c r="ID1220" s="349"/>
      <c r="IE1220" s="349"/>
      <c r="IF1220" s="349"/>
      <c r="IG1220" s="349"/>
      <c r="IH1220" s="349"/>
      <c r="II1220" s="349"/>
      <c r="IJ1220" s="349"/>
      <c r="IK1220" s="349"/>
      <c r="IL1220" s="349"/>
      <c r="IM1220" s="349"/>
      <c r="IN1220" s="349"/>
      <c r="IO1220" s="349"/>
      <c r="IP1220" s="349"/>
      <c r="IQ1220" s="349"/>
      <c r="IR1220" s="349"/>
      <c r="IS1220" s="349"/>
      <c r="IT1220" s="349"/>
      <c r="IU1220" s="349"/>
      <c r="IV1220" s="349"/>
      <c r="IW1220" s="349"/>
    </row>
    <row r="1221" spans="1:257" s="367" customFormat="1" x14ac:dyDescent="0.15">
      <c r="A1221" s="358" t="s">
        <v>49</v>
      </c>
      <c r="B1221" s="213"/>
      <c r="C1221" s="588" t="s">
        <v>7160</v>
      </c>
      <c r="D1221" s="359" t="s">
        <v>6233</v>
      </c>
      <c r="E1221" s="359" t="s">
        <v>49</v>
      </c>
      <c r="F1221" s="360" t="s">
        <v>7163</v>
      </c>
      <c r="G1221" s="360" t="s">
        <v>6778</v>
      </c>
      <c r="H1221" s="361" t="s">
        <v>2762</v>
      </c>
      <c r="I1221" s="362" t="s">
        <v>47</v>
      </c>
      <c r="J1221" s="363" t="s">
        <v>7</v>
      </c>
      <c r="K1221" s="360" t="s">
        <v>124</v>
      </c>
      <c r="L1221" s="362" t="s">
        <v>7797</v>
      </c>
      <c r="M1221" s="364">
        <v>22752</v>
      </c>
      <c r="N1221" s="365"/>
      <c r="O1221" s="365"/>
      <c r="P1221" s="589" t="s">
        <v>4831</v>
      </c>
      <c r="Q1221" s="489"/>
      <c r="R1221" s="489"/>
      <c r="S1221" s="489"/>
      <c r="T1221" s="489"/>
      <c r="U1221" s="489"/>
      <c r="V1221" s="489"/>
      <c r="W1221" s="489"/>
      <c r="X1221" s="489"/>
      <c r="Y1221" s="489"/>
      <c r="Z1221" s="437"/>
      <c r="AA1221" s="349"/>
      <c r="AB1221" s="366"/>
      <c r="AC1221" s="349"/>
      <c r="AD1221" s="349"/>
      <c r="AE1221" s="349"/>
      <c r="AF1221" s="349"/>
      <c r="AG1221" s="349"/>
      <c r="AH1221" s="349"/>
      <c r="AI1221" s="349"/>
      <c r="AJ1221" s="349"/>
      <c r="AK1221" s="349"/>
      <c r="AL1221" s="349"/>
      <c r="AM1221" s="349"/>
      <c r="AN1221" s="349"/>
      <c r="AO1221" s="349"/>
      <c r="AP1221" s="349"/>
      <c r="AQ1221" s="349"/>
      <c r="AR1221" s="349"/>
      <c r="AS1221" s="349"/>
      <c r="AT1221" s="349"/>
      <c r="AU1221" s="349"/>
      <c r="AV1221" s="349"/>
      <c r="AW1221" s="349"/>
      <c r="AX1221" s="349"/>
      <c r="AY1221" s="349"/>
      <c r="AZ1221" s="349"/>
      <c r="BA1221" s="349"/>
      <c r="BB1221" s="349"/>
      <c r="BC1221" s="349"/>
      <c r="BD1221" s="349"/>
      <c r="BE1221" s="349"/>
      <c r="BF1221" s="349"/>
      <c r="BG1221" s="349"/>
      <c r="BH1221" s="349"/>
      <c r="BI1221" s="349"/>
      <c r="BJ1221" s="349"/>
      <c r="BK1221" s="349"/>
      <c r="BL1221" s="349"/>
      <c r="BM1221" s="349"/>
      <c r="BN1221" s="349"/>
      <c r="BO1221" s="349"/>
      <c r="BP1221" s="349"/>
      <c r="BQ1221" s="349"/>
      <c r="BR1221" s="349"/>
      <c r="BS1221" s="349"/>
      <c r="BT1221" s="349"/>
      <c r="BU1221" s="349"/>
      <c r="BV1221" s="349"/>
      <c r="BW1221" s="349"/>
      <c r="BX1221" s="349"/>
      <c r="BY1221" s="349"/>
      <c r="BZ1221" s="349"/>
      <c r="CA1221" s="349"/>
      <c r="CB1221" s="349"/>
      <c r="CC1221" s="349"/>
      <c r="CD1221" s="349"/>
      <c r="CE1221" s="349"/>
      <c r="CF1221" s="349"/>
      <c r="CG1221" s="349"/>
      <c r="CH1221" s="349"/>
      <c r="CI1221" s="349"/>
      <c r="CJ1221" s="349"/>
      <c r="CK1221" s="349"/>
      <c r="CL1221" s="349"/>
      <c r="CM1221" s="349"/>
      <c r="CN1221" s="349"/>
      <c r="CO1221" s="349"/>
      <c r="CP1221" s="349"/>
      <c r="CQ1221" s="349"/>
      <c r="CR1221" s="349"/>
      <c r="CS1221" s="349"/>
      <c r="CT1221" s="349"/>
      <c r="CU1221" s="349"/>
      <c r="CV1221" s="349"/>
      <c r="CW1221" s="349"/>
      <c r="CX1221" s="349"/>
      <c r="CY1221" s="349"/>
      <c r="CZ1221" s="349"/>
      <c r="DA1221" s="349"/>
      <c r="DB1221" s="349"/>
      <c r="DC1221" s="349"/>
      <c r="DD1221" s="349"/>
      <c r="DE1221" s="349"/>
      <c r="DF1221" s="349"/>
      <c r="DG1221" s="349"/>
      <c r="DH1221" s="349"/>
      <c r="DI1221" s="349"/>
      <c r="DJ1221" s="349"/>
      <c r="DK1221" s="349"/>
      <c r="DL1221" s="349"/>
      <c r="DM1221" s="349"/>
      <c r="DN1221" s="349"/>
      <c r="DO1221" s="349"/>
      <c r="DP1221" s="349"/>
      <c r="DQ1221" s="349"/>
      <c r="DR1221" s="349"/>
      <c r="DS1221" s="349"/>
      <c r="DT1221" s="349"/>
      <c r="DU1221" s="349"/>
      <c r="DV1221" s="349"/>
      <c r="DW1221" s="349"/>
      <c r="DX1221" s="349"/>
      <c r="DY1221" s="349"/>
      <c r="DZ1221" s="349"/>
      <c r="EA1221" s="349"/>
      <c r="EB1221" s="349"/>
      <c r="EC1221" s="349"/>
      <c r="ED1221" s="349"/>
      <c r="EE1221" s="349"/>
      <c r="EF1221" s="349"/>
      <c r="EG1221" s="349"/>
      <c r="EH1221" s="349"/>
      <c r="EI1221" s="349"/>
      <c r="EJ1221" s="349"/>
      <c r="EK1221" s="349"/>
      <c r="EL1221" s="349"/>
      <c r="EM1221" s="349"/>
      <c r="EN1221" s="349"/>
      <c r="EO1221" s="349"/>
      <c r="EP1221" s="349"/>
      <c r="EQ1221" s="349"/>
      <c r="ER1221" s="349"/>
      <c r="ES1221" s="349"/>
      <c r="ET1221" s="349"/>
      <c r="EU1221" s="349"/>
      <c r="EV1221" s="349"/>
      <c r="EW1221" s="349"/>
      <c r="EX1221" s="349"/>
      <c r="EY1221" s="349"/>
      <c r="EZ1221" s="349"/>
      <c r="FA1221" s="349"/>
      <c r="FB1221" s="349"/>
      <c r="FC1221" s="349"/>
      <c r="FD1221" s="349"/>
      <c r="FE1221" s="349"/>
      <c r="FF1221" s="349"/>
      <c r="FG1221" s="349"/>
      <c r="FH1221" s="349"/>
      <c r="FI1221" s="349"/>
      <c r="FJ1221" s="349"/>
      <c r="FK1221" s="349"/>
      <c r="FL1221" s="349"/>
      <c r="FM1221" s="349"/>
      <c r="FN1221" s="349"/>
      <c r="FO1221" s="349"/>
      <c r="FP1221" s="349"/>
      <c r="FQ1221" s="349"/>
      <c r="FR1221" s="349"/>
      <c r="FS1221" s="349"/>
      <c r="FT1221" s="349"/>
      <c r="FU1221" s="349"/>
      <c r="FV1221" s="349"/>
      <c r="FW1221" s="349"/>
      <c r="FX1221" s="349"/>
      <c r="FY1221" s="349"/>
      <c r="FZ1221" s="349"/>
      <c r="GA1221" s="349"/>
      <c r="GB1221" s="349"/>
      <c r="GC1221" s="349"/>
      <c r="GD1221" s="349"/>
      <c r="GE1221" s="349"/>
      <c r="GF1221" s="349"/>
      <c r="GG1221" s="349"/>
      <c r="GH1221" s="349"/>
      <c r="GI1221" s="349"/>
      <c r="GJ1221" s="349"/>
      <c r="GK1221" s="349"/>
      <c r="GL1221" s="349"/>
      <c r="GM1221" s="349"/>
      <c r="GN1221" s="349"/>
      <c r="GO1221" s="349"/>
      <c r="GP1221" s="349"/>
      <c r="GQ1221" s="349"/>
      <c r="GR1221" s="349"/>
      <c r="GS1221" s="349"/>
      <c r="GT1221" s="349"/>
      <c r="GU1221" s="349"/>
      <c r="GV1221" s="349"/>
      <c r="GW1221" s="349"/>
      <c r="GX1221" s="349"/>
      <c r="GY1221" s="349"/>
      <c r="GZ1221" s="349"/>
      <c r="HA1221" s="349"/>
      <c r="HB1221" s="349"/>
      <c r="HC1221" s="349"/>
      <c r="HD1221" s="349"/>
      <c r="HE1221" s="349"/>
      <c r="HF1221" s="349"/>
      <c r="HG1221" s="349"/>
      <c r="HH1221" s="349"/>
      <c r="HI1221" s="349"/>
      <c r="HJ1221" s="349"/>
      <c r="HK1221" s="349"/>
      <c r="HL1221" s="349"/>
      <c r="HM1221" s="349"/>
      <c r="HN1221" s="349"/>
      <c r="HO1221" s="349"/>
      <c r="HP1221" s="349"/>
      <c r="HQ1221" s="349"/>
      <c r="HR1221" s="349"/>
      <c r="HS1221" s="349"/>
      <c r="HT1221" s="349"/>
      <c r="HU1221" s="349"/>
      <c r="HV1221" s="349"/>
      <c r="HW1221" s="349"/>
      <c r="HX1221" s="349"/>
      <c r="HY1221" s="349"/>
      <c r="HZ1221" s="349"/>
      <c r="IA1221" s="349"/>
      <c r="IB1221" s="349"/>
      <c r="IC1221" s="349"/>
      <c r="ID1221" s="349"/>
      <c r="IE1221" s="349"/>
      <c r="IF1221" s="349"/>
      <c r="IG1221" s="349"/>
      <c r="IH1221" s="349"/>
      <c r="II1221" s="349"/>
      <c r="IJ1221" s="349"/>
      <c r="IK1221" s="349"/>
      <c r="IL1221" s="349"/>
      <c r="IM1221" s="349"/>
      <c r="IN1221" s="349"/>
      <c r="IO1221" s="349"/>
      <c r="IP1221" s="349"/>
      <c r="IQ1221" s="349"/>
      <c r="IR1221" s="349"/>
      <c r="IS1221" s="349"/>
      <c r="IT1221" s="349"/>
      <c r="IU1221" s="349"/>
      <c r="IV1221" s="349"/>
      <c r="IW1221" s="349"/>
    </row>
    <row r="1222" spans="1:257" s="367" customFormat="1" x14ac:dyDescent="0.15">
      <c r="A1222" s="358" t="s">
        <v>49</v>
      </c>
      <c r="B1222" s="213"/>
      <c r="C1222" s="588" t="s">
        <v>7160</v>
      </c>
      <c r="D1222" s="359" t="s">
        <v>6233</v>
      </c>
      <c r="E1222" s="359" t="s">
        <v>49</v>
      </c>
      <c r="F1222" s="360" t="s">
        <v>7255</v>
      </c>
      <c r="G1222" s="360" t="s">
        <v>2478</v>
      </c>
      <c r="H1222" s="361" t="s">
        <v>2760</v>
      </c>
      <c r="I1222" s="362" t="s">
        <v>114</v>
      </c>
      <c r="J1222" s="363" t="s">
        <v>7</v>
      </c>
      <c r="K1222" s="360" t="s">
        <v>125</v>
      </c>
      <c r="L1222" s="362" t="s">
        <v>7256</v>
      </c>
      <c r="M1222" s="364">
        <v>24243</v>
      </c>
      <c r="N1222" s="365"/>
      <c r="O1222" s="365"/>
      <c r="P1222" s="589" t="s">
        <v>4831</v>
      </c>
      <c r="Q1222" s="489"/>
      <c r="R1222" s="489"/>
      <c r="S1222" s="489"/>
      <c r="T1222" s="489"/>
      <c r="U1222" s="489"/>
      <c r="V1222" s="489"/>
      <c r="W1222" s="489"/>
      <c r="X1222" s="489"/>
      <c r="Y1222" s="489"/>
      <c r="Z1222" s="437"/>
      <c r="AA1222" s="349"/>
      <c r="AB1222" s="366"/>
      <c r="AC1222" s="349"/>
      <c r="AD1222" s="349"/>
      <c r="AE1222" s="349"/>
      <c r="AF1222" s="349"/>
      <c r="AG1222" s="349"/>
      <c r="AH1222" s="349"/>
      <c r="AI1222" s="349"/>
      <c r="AJ1222" s="349"/>
      <c r="AK1222" s="349"/>
      <c r="AL1222" s="349"/>
      <c r="AM1222" s="349"/>
      <c r="AN1222" s="349"/>
      <c r="AO1222" s="349"/>
      <c r="AP1222" s="349"/>
      <c r="AQ1222" s="349"/>
      <c r="AR1222" s="349"/>
      <c r="AS1222" s="349"/>
      <c r="AT1222" s="349"/>
      <c r="AU1222" s="349"/>
      <c r="AV1222" s="349"/>
      <c r="AW1222" s="349"/>
      <c r="AX1222" s="349"/>
      <c r="AY1222" s="349"/>
      <c r="AZ1222" s="349"/>
      <c r="BA1222" s="349"/>
      <c r="BB1222" s="349"/>
      <c r="BC1222" s="349"/>
      <c r="BD1222" s="349"/>
      <c r="BE1222" s="349"/>
      <c r="BF1222" s="349"/>
      <c r="BG1222" s="349"/>
      <c r="BH1222" s="349"/>
      <c r="BI1222" s="349"/>
      <c r="BJ1222" s="349"/>
      <c r="BK1222" s="349"/>
      <c r="BL1222" s="349"/>
      <c r="BM1222" s="349"/>
      <c r="BN1222" s="349"/>
      <c r="BO1222" s="349"/>
      <c r="BP1222" s="349"/>
      <c r="BQ1222" s="349"/>
      <c r="BR1222" s="349"/>
      <c r="BS1222" s="349"/>
      <c r="BT1222" s="349"/>
      <c r="BU1222" s="349"/>
      <c r="BV1222" s="349"/>
      <c r="BW1222" s="349"/>
      <c r="BX1222" s="349"/>
      <c r="BY1222" s="349"/>
      <c r="BZ1222" s="349"/>
      <c r="CA1222" s="349"/>
      <c r="CB1222" s="349"/>
      <c r="CC1222" s="349"/>
      <c r="CD1222" s="349"/>
      <c r="CE1222" s="349"/>
      <c r="CF1222" s="349"/>
      <c r="CG1222" s="349"/>
      <c r="CH1222" s="349"/>
      <c r="CI1222" s="349"/>
      <c r="CJ1222" s="349"/>
      <c r="CK1222" s="349"/>
      <c r="CL1222" s="349"/>
      <c r="CM1222" s="349"/>
      <c r="CN1222" s="349"/>
      <c r="CO1222" s="349"/>
      <c r="CP1222" s="349"/>
      <c r="CQ1222" s="349"/>
      <c r="CR1222" s="349"/>
      <c r="CS1222" s="349"/>
      <c r="CT1222" s="349"/>
      <c r="CU1222" s="349"/>
      <c r="CV1222" s="349"/>
      <c r="CW1222" s="349"/>
      <c r="CX1222" s="349"/>
      <c r="CY1222" s="349"/>
      <c r="CZ1222" s="349"/>
      <c r="DA1222" s="349"/>
      <c r="DB1222" s="349"/>
      <c r="DC1222" s="349"/>
      <c r="DD1222" s="349"/>
      <c r="DE1222" s="349"/>
      <c r="DF1222" s="349"/>
      <c r="DG1222" s="349"/>
      <c r="DH1222" s="349"/>
      <c r="DI1222" s="349"/>
      <c r="DJ1222" s="349"/>
      <c r="DK1222" s="349"/>
      <c r="DL1222" s="349"/>
      <c r="DM1222" s="349"/>
      <c r="DN1222" s="349"/>
      <c r="DO1222" s="349"/>
      <c r="DP1222" s="349"/>
      <c r="DQ1222" s="349"/>
      <c r="DR1222" s="349"/>
      <c r="DS1222" s="349"/>
      <c r="DT1222" s="349"/>
      <c r="DU1222" s="349"/>
      <c r="DV1222" s="349"/>
      <c r="DW1222" s="349"/>
      <c r="DX1222" s="349"/>
      <c r="DY1222" s="349"/>
      <c r="DZ1222" s="349"/>
      <c r="EA1222" s="349"/>
      <c r="EB1222" s="349"/>
      <c r="EC1222" s="349"/>
      <c r="ED1222" s="349"/>
      <c r="EE1222" s="349"/>
      <c r="EF1222" s="349"/>
      <c r="EG1222" s="349"/>
      <c r="EH1222" s="349"/>
      <c r="EI1222" s="349"/>
      <c r="EJ1222" s="349"/>
      <c r="EK1222" s="349"/>
      <c r="EL1222" s="349"/>
      <c r="EM1222" s="349"/>
      <c r="EN1222" s="349"/>
      <c r="EO1222" s="349"/>
      <c r="EP1222" s="349"/>
      <c r="EQ1222" s="349"/>
      <c r="ER1222" s="349"/>
      <c r="ES1222" s="349"/>
      <c r="ET1222" s="349"/>
      <c r="EU1222" s="349"/>
      <c r="EV1222" s="349"/>
      <c r="EW1222" s="349"/>
      <c r="EX1222" s="349"/>
      <c r="EY1222" s="349"/>
      <c r="EZ1222" s="349"/>
      <c r="FA1222" s="349"/>
      <c r="FB1222" s="349"/>
      <c r="FC1222" s="349"/>
      <c r="FD1222" s="349"/>
      <c r="FE1222" s="349"/>
      <c r="FF1222" s="349"/>
      <c r="FG1222" s="349"/>
      <c r="FH1222" s="349"/>
      <c r="FI1222" s="349"/>
      <c r="FJ1222" s="349"/>
      <c r="FK1222" s="349"/>
      <c r="FL1222" s="349"/>
      <c r="FM1222" s="349"/>
      <c r="FN1222" s="349"/>
      <c r="FO1222" s="349"/>
      <c r="FP1222" s="349"/>
      <c r="FQ1222" s="349"/>
      <c r="FR1222" s="349"/>
      <c r="FS1222" s="349"/>
      <c r="FT1222" s="349"/>
      <c r="FU1222" s="349"/>
      <c r="FV1222" s="349"/>
      <c r="FW1222" s="349"/>
      <c r="FX1222" s="349"/>
      <c r="FY1222" s="349"/>
      <c r="FZ1222" s="349"/>
      <c r="GA1222" s="349"/>
      <c r="GB1222" s="349"/>
      <c r="GC1222" s="349"/>
      <c r="GD1222" s="349"/>
      <c r="GE1222" s="349"/>
      <c r="GF1222" s="349"/>
      <c r="GG1222" s="349"/>
      <c r="GH1222" s="349"/>
      <c r="GI1222" s="349"/>
      <c r="GJ1222" s="349"/>
      <c r="GK1222" s="349"/>
      <c r="GL1222" s="349"/>
      <c r="GM1222" s="349"/>
      <c r="GN1222" s="349"/>
      <c r="GO1222" s="349"/>
      <c r="GP1222" s="349"/>
      <c r="GQ1222" s="349"/>
      <c r="GR1222" s="349"/>
      <c r="GS1222" s="349"/>
      <c r="GT1222" s="349"/>
      <c r="GU1222" s="349"/>
      <c r="GV1222" s="349"/>
      <c r="GW1222" s="349"/>
      <c r="GX1222" s="349"/>
      <c r="GY1222" s="349"/>
      <c r="GZ1222" s="349"/>
      <c r="HA1222" s="349"/>
      <c r="HB1222" s="349"/>
      <c r="HC1222" s="349"/>
      <c r="HD1222" s="349"/>
      <c r="HE1222" s="349"/>
      <c r="HF1222" s="349"/>
      <c r="HG1222" s="349"/>
      <c r="HH1222" s="349"/>
      <c r="HI1222" s="349"/>
      <c r="HJ1222" s="349"/>
      <c r="HK1222" s="349"/>
      <c r="HL1222" s="349"/>
      <c r="HM1222" s="349"/>
      <c r="HN1222" s="349"/>
      <c r="HO1222" s="349"/>
      <c r="HP1222" s="349"/>
      <c r="HQ1222" s="349"/>
      <c r="HR1222" s="349"/>
      <c r="HS1222" s="349"/>
      <c r="HT1222" s="349"/>
      <c r="HU1222" s="349"/>
      <c r="HV1222" s="349"/>
      <c r="HW1222" s="349"/>
      <c r="HX1222" s="349"/>
      <c r="HY1222" s="349"/>
      <c r="HZ1222" s="349"/>
      <c r="IA1222" s="349"/>
      <c r="IB1222" s="349"/>
      <c r="IC1222" s="349"/>
      <c r="ID1222" s="349"/>
      <c r="IE1222" s="349"/>
      <c r="IF1222" s="349"/>
      <c r="IG1222" s="349"/>
      <c r="IH1222" s="349"/>
      <c r="II1222" s="349"/>
      <c r="IJ1222" s="349"/>
      <c r="IK1222" s="349"/>
      <c r="IL1222" s="349"/>
      <c r="IM1222" s="349"/>
      <c r="IN1222" s="349"/>
      <c r="IO1222" s="349"/>
      <c r="IP1222" s="349"/>
      <c r="IQ1222" s="349"/>
      <c r="IR1222" s="349"/>
      <c r="IS1222" s="349"/>
      <c r="IT1222" s="349"/>
      <c r="IU1222" s="349"/>
      <c r="IV1222" s="349"/>
      <c r="IW1222" s="349"/>
    </row>
    <row r="1223" spans="1:257" s="367" customFormat="1" x14ac:dyDescent="0.15">
      <c r="A1223" s="358" t="s">
        <v>49</v>
      </c>
      <c r="B1223" s="213"/>
      <c r="C1223" s="588" t="s">
        <v>7160</v>
      </c>
      <c r="D1223" s="359" t="s">
        <v>6233</v>
      </c>
      <c r="E1223" s="359" t="s">
        <v>49</v>
      </c>
      <c r="F1223" s="360" t="s">
        <v>7257</v>
      </c>
      <c r="G1223" s="360" t="s">
        <v>2480</v>
      </c>
      <c r="H1223" s="361" t="s">
        <v>2763</v>
      </c>
      <c r="I1223" s="362" t="s">
        <v>128</v>
      </c>
      <c r="J1223" s="363" t="s">
        <v>7</v>
      </c>
      <c r="K1223" s="360" t="s">
        <v>126</v>
      </c>
      <c r="L1223" s="362" t="s">
        <v>127</v>
      </c>
      <c r="M1223" s="364">
        <v>24783</v>
      </c>
      <c r="N1223" s="365"/>
      <c r="O1223" s="365"/>
      <c r="P1223" s="589" t="s">
        <v>4831</v>
      </c>
      <c r="Q1223" s="489"/>
      <c r="R1223" s="489"/>
      <c r="S1223" s="489"/>
      <c r="T1223" s="489"/>
      <c r="U1223" s="489"/>
      <c r="V1223" s="489"/>
      <c r="W1223" s="489"/>
      <c r="X1223" s="489"/>
      <c r="Y1223" s="489"/>
      <c r="Z1223" s="437"/>
      <c r="AA1223" s="349"/>
      <c r="AB1223" s="366"/>
      <c r="AC1223" s="349"/>
      <c r="AD1223" s="349"/>
      <c r="AE1223" s="349"/>
      <c r="AF1223" s="349"/>
      <c r="AG1223" s="349"/>
      <c r="AH1223" s="349"/>
      <c r="AI1223" s="349"/>
      <c r="AJ1223" s="349"/>
      <c r="AK1223" s="349"/>
      <c r="AL1223" s="349"/>
      <c r="AM1223" s="349"/>
      <c r="AN1223" s="349"/>
      <c r="AO1223" s="349"/>
      <c r="AP1223" s="349"/>
      <c r="AQ1223" s="349"/>
      <c r="AR1223" s="349"/>
      <c r="AS1223" s="349"/>
      <c r="AT1223" s="349"/>
      <c r="AU1223" s="349"/>
      <c r="AV1223" s="349"/>
      <c r="AW1223" s="349"/>
      <c r="AX1223" s="349"/>
      <c r="AY1223" s="349"/>
      <c r="AZ1223" s="349"/>
      <c r="BA1223" s="349"/>
      <c r="BB1223" s="349"/>
      <c r="BC1223" s="349"/>
      <c r="BD1223" s="349"/>
      <c r="BE1223" s="349"/>
      <c r="BF1223" s="349"/>
      <c r="BG1223" s="349"/>
      <c r="BH1223" s="349"/>
      <c r="BI1223" s="349"/>
      <c r="BJ1223" s="349"/>
      <c r="BK1223" s="349"/>
      <c r="BL1223" s="349"/>
      <c r="BM1223" s="349"/>
      <c r="BN1223" s="349"/>
      <c r="BO1223" s="349"/>
      <c r="BP1223" s="349"/>
      <c r="BQ1223" s="349"/>
      <c r="BR1223" s="349"/>
      <c r="BS1223" s="349"/>
      <c r="BT1223" s="349"/>
      <c r="BU1223" s="349"/>
      <c r="BV1223" s="349"/>
      <c r="BW1223" s="349"/>
      <c r="BX1223" s="349"/>
      <c r="BY1223" s="349"/>
      <c r="BZ1223" s="349"/>
      <c r="CA1223" s="349"/>
      <c r="CB1223" s="349"/>
      <c r="CC1223" s="349"/>
      <c r="CD1223" s="349"/>
      <c r="CE1223" s="349"/>
      <c r="CF1223" s="349"/>
      <c r="CG1223" s="349"/>
      <c r="CH1223" s="349"/>
      <c r="CI1223" s="349"/>
      <c r="CJ1223" s="349"/>
      <c r="CK1223" s="349"/>
      <c r="CL1223" s="349"/>
      <c r="CM1223" s="349"/>
      <c r="CN1223" s="349"/>
      <c r="CO1223" s="349"/>
      <c r="CP1223" s="349"/>
      <c r="CQ1223" s="349"/>
      <c r="CR1223" s="349"/>
      <c r="CS1223" s="349"/>
      <c r="CT1223" s="349"/>
      <c r="CU1223" s="349"/>
      <c r="CV1223" s="349"/>
      <c r="CW1223" s="349"/>
      <c r="CX1223" s="349"/>
      <c r="CY1223" s="349"/>
      <c r="CZ1223" s="349"/>
      <c r="DA1223" s="349"/>
      <c r="DB1223" s="349"/>
      <c r="DC1223" s="349"/>
      <c r="DD1223" s="349"/>
      <c r="DE1223" s="349"/>
      <c r="DF1223" s="349"/>
      <c r="DG1223" s="349"/>
      <c r="DH1223" s="349"/>
      <c r="DI1223" s="349"/>
      <c r="DJ1223" s="349"/>
      <c r="DK1223" s="349"/>
      <c r="DL1223" s="349"/>
      <c r="DM1223" s="349"/>
      <c r="DN1223" s="349"/>
      <c r="DO1223" s="349"/>
      <c r="DP1223" s="349"/>
      <c r="DQ1223" s="349"/>
      <c r="DR1223" s="349"/>
      <c r="DS1223" s="349"/>
      <c r="DT1223" s="349"/>
      <c r="DU1223" s="349"/>
      <c r="DV1223" s="349"/>
      <c r="DW1223" s="349"/>
      <c r="DX1223" s="349"/>
      <c r="DY1223" s="349"/>
      <c r="DZ1223" s="349"/>
      <c r="EA1223" s="349"/>
      <c r="EB1223" s="349"/>
      <c r="EC1223" s="349"/>
      <c r="ED1223" s="349"/>
      <c r="EE1223" s="349"/>
      <c r="EF1223" s="349"/>
      <c r="EG1223" s="349"/>
      <c r="EH1223" s="349"/>
      <c r="EI1223" s="349"/>
      <c r="EJ1223" s="349"/>
      <c r="EK1223" s="349"/>
      <c r="EL1223" s="349"/>
      <c r="EM1223" s="349"/>
      <c r="EN1223" s="349"/>
      <c r="EO1223" s="349"/>
      <c r="EP1223" s="349"/>
      <c r="EQ1223" s="349"/>
      <c r="ER1223" s="349"/>
      <c r="ES1223" s="349"/>
      <c r="ET1223" s="349"/>
      <c r="EU1223" s="349"/>
      <c r="EV1223" s="349"/>
      <c r="EW1223" s="349"/>
      <c r="EX1223" s="349"/>
      <c r="EY1223" s="349"/>
      <c r="EZ1223" s="349"/>
      <c r="FA1223" s="349"/>
      <c r="FB1223" s="349"/>
      <c r="FC1223" s="349"/>
      <c r="FD1223" s="349"/>
      <c r="FE1223" s="349"/>
      <c r="FF1223" s="349"/>
      <c r="FG1223" s="349"/>
      <c r="FH1223" s="349"/>
      <c r="FI1223" s="349"/>
      <c r="FJ1223" s="349"/>
      <c r="FK1223" s="349"/>
      <c r="FL1223" s="349"/>
      <c r="FM1223" s="349"/>
      <c r="FN1223" s="349"/>
      <c r="FO1223" s="349"/>
      <c r="FP1223" s="349"/>
      <c r="FQ1223" s="349"/>
      <c r="FR1223" s="349"/>
      <c r="FS1223" s="349"/>
      <c r="FT1223" s="349"/>
      <c r="FU1223" s="349"/>
      <c r="FV1223" s="349"/>
      <c r="FW1223" s="349"/>
      <c r="FX1223" s="349"/>
      <c r="FY1223" s="349"/>
      <c r="FZ1223" s="349"/>
      <c r="GA1223" s="349"/>
      <c r="GB1223" s="349"/>
      <c r="GC1223" s="349"/>
      <c r="GD1223" s="349"/>
      <c r="GE1223" s="349"/>
      <c r="GF1223" s="349"/>
      <c r="GG1223" s="349"/>
      <c r="GH1223" s="349"/>
      <c r="GI1223" s="349"/>
      <c r="GJ1223" s="349"/>
      <c r="GK1223" s="349"/>
      <c r="GL1223" s="349"/>
      <c r="GM1223" s="349"/>
      <c r="GN1223" s="349"/>
      <c r="GO1223" s="349"/>
      <c r="GP1223" s="349"/>
      <c r="GQ1223" s="349"/>
      <c r="GR1223" s="349"/>
      <c r="GS1223" s="349"/>
      <c r="GT1223" s="349"/>
      <c r="GU1223" s="349"/>
      <c r="GV1223" s="349"/>
      <c r="GW1223" s="349"/>
      <c r="GX1223" s="349"/>
      <c r="GY1223" s="349"/>
      <c r="GZ1223" s="349"/>
      <c r="HA1223" s="349"/>
      <c r="HB1223" s="349"/>
      <c r="HC1223" s="349"/>
      <c r="HD1223" s="349"/>
      <c r="HE1223" s="349"/>
      <c r="HF1223" s="349"/>
      <c r="HG1223" s="349"/>
      <c r="HH1223" s="349"/>
      <c r="HI1223" s="349"/>
      <c r="HJ1223" s="349"/>
      <c r="HK1223" s="349"/>
      <c r="HL1223" s="349"/>
      <c r="HM1223" s="349"/>
      <c r="HN1223" s="349"/>
      <c r="HO1223" s="349"/>
      <c r="HP1223" s="349"/>
      <c r="HQ1223" s="349"/>
      <c r="HR1223" s="349"/>
      <c r="HS1223" s="349"/>
      <c r="HT1223" s="349"/>
      <c r="HU1223" s="349"/>
      <c r="HV1223" s="349"/>
      <c r="HW1223" s="349"/>
      <c r="HX1223" s="349"/>
      <c r="HY1223" s="349"/>
      <c r="HZ1223" s="349"/>
      <c r="IA1223" s="349"/>
      <c r="IB1223" s="349"/>
      <c r="IC1223" s="349"/>
      <c r="ID1223" s="349"/>
      <c r="IE1223" s="349"/>
      <c r="IF1223" s="349"/>
      <c r="IG1223" s="349"/>
      <c r="IH1223" s="349"/>
      <c r="II1223" s="349"/>
      <c r="IJ1223" s="349"/>
      <c r="IK1223" s="349"/>
      <c r="IL1223" s="349"/>
      <c r="IM1223" s="349"/>
      <c r="IN1223" s="349"/>
      <c r="IO1223" s="349"/>
      <c r="IP1223" s="349"/>
      <c r="IQ1223" s="349"/>
      <c r="IR1223" s="349"/>
      <c r="IS1223" s="349"/>
      <c r="IT1223" s="349"/>
      <c r="IU1223" s="349"/>
      <c r="IV1223" s="349"/>
      <c r="IW1223" s="349"/>
    </row>
    <row r="1224" spans="1:257" s="367" customFormat="1" x14ac:dyDescent="0.15">
      <c r="A1224" s="358" t="s">
        <v>49</v>
      </c>
      <c r="B1224" s="213"/>
      <c r="C1224" s="588" t="s">
        <v>7160</v>
      </c>
      <c r="D1224" s="359" t="s">
        <v>6233</v>
      </c>
      <c r="E1224" s="359" t="s">
        <v>49</v>
      </c>
      <c r="F1224" s="360" t="s">
        <v>7258</v>
      </c>
      <c r="G1224" s="360" t="s">
        <v>2481</v>
      </c>
      <c r="H1224" s="361" t="s">
        <v>2764</v>
      </c>
      <c r="I1224" s="362" t="s">
        <v>130</v>
      </c>
      <c r="J1224" s="363" t="s">
        <v>7</v>
      </c>
      <c r="K1224" s="360" t="s">
        <v>129</v>
      </c>
      <c r="L1224" s="362" t="s">
        <v>7798</v>
      </c>
      <c r="M1224" s="364">
        <v>24834</v>
      </c>
      <c r="N1224" s="365"/>
      <c r="O1224" s="365"/>
      <c r="P1224" s="589" t="s">
        <v>4831</v>
      </c>
      <c r="Q1224" s="489"/>
      <c r="R1224" s="489"/>
      <c r="S1224" s="489"/>
      <c r="T1224" s="489"/>
      <c r="U1224" s="489"/>
      <c r="V1224" s="489"/>
      <c r="W1224" s="489"/>
      <c r="X1224" s="489"/>
      <c r="Y1224" s="489"/>
      <c r="Z1224" s="437"/>
      <c r="AA1224" s="349"/>
      <c r="AB1224" s="366"/>
      <c r="AC1224" s="349"/>
      <c r="AD1224" s="349"/>
      <c r="AE1224" s="349"/>
      <c r="AF1224" s="349"/>
      <c r="AG1224" s="349"/>
      <c r="AH1224" s="349"/>
      <c r="AI1224" s="349"/>
      <c r="AJ1224" s="349"/>
      <c r="AK1224" s="349"/>
      <c r="AL1224" s="349"/>
      <c r="AM1224" s="349"/>
      <c r="AN1224" s="349"/>
      <c r="AO1224" s="349"/>
      <c r="AP1224" s="349"/>
      <c r="AQ1224" s="349"/>
      <c r="AR1224" s="349"/>
      <c r="AS1224" s="349"/>
      <c r="AT1224" s="349"/>
      <c r="AU1224" s="349"/>
      <c r="AV1224" s="349"/>
      <c r="AW1224" s="349"/>
      <c r="AX1224" s="349"/>
      <c r="AY1224" s="349"/>
      <c r="AZ1224" s="349"/>
      <c r="BA1224" s="349"/>
      <c r="BB1224" s="349"/>
      <c r="BC1224" s="349"/>
      <c r="BD1224" s="349"/>
      <c r="BE1224" s="349"/>
      <c r="BF1224" s="349"/>
      <c r="BG1224" s="349"/>
      <c r="BH1224" s="349"/>
      <c r="BI1224" s="349"/>
      <c r="BJ1224" s="349"/>
      <c r="BK1224" s="349"/>
      <c r="BL1224" s="349"/>
      <c r="BM1224" s="349"/>
      <c r="BN1224" s="349"/>
      <c r="BO1224" s="349"/>
      <c r="BP1224" s="349"/>
      <c r="BQ1224" s="349"/>
      <c r="BR1224" s="349"/>
      <c r="BS1224" s="349"/>
      <c r="BT1224" s="349"/>
      <c r="BU1224" s="349"/>
      <c r="BV1224" s="349"/>
      <c r="BW1224" s="349"/>
      <c r="BX1224" s="349"/>
      <c r="BY1224" s="349"/>
      <c r="BZ1224" s="349"/>
      <c r="CA1224" s="349"/>
      <c r="CB1224" s="349"/>
      <c r="CC1224" s="349"/>
      <c r="CD1224" s="349"/>
      <c r="CE1224" s="349"/>
      <c r="CF1224" s="349"/>
      <c r="CG1224" s="349"/>
      <c r="CH1224" s="349"/>
      <c r="CI1224" s="349"/>
      <c r="CJ1224" s="349"/>
      <c r="CK1224" s="349"/>
      <c r="CL1224" s="349"/>
      <c r="CM1224" s="349"/>
      <c r="CN1224" s="349"/>
      <c r="CO1224" s="349"/>
      <c r="CP1224" s="349"/>
      <c r="CQ1224" s="349"/>
      <c r="CR1224" s="349"/>
      <c r="CS1224" s="349"/>
      <c r="CT1224" s="349"/>
      <c r="CU1224" s="349"/>
      <c r="CV1224" s="349"/>
      <c r="CW1224" s="349"/>
      <c r="CX1224" s="349"/>
      <c r="CY1224" s="349"/>
      <c r="CZ1224" s="349"/>
      <c r="DA1224" s="349"/>
      <c r="DB1224" s="349"/>
      <c r="DC1224" s="349"/>
      <c r="DD1224" s="349"/>
      <c r="DE1224" s="349"/>
      <c r="DF1224" s="349"/>
      <c r="DG1224" s="349"/>
      <c r="DH1224" s="349"/>
      <c r="DI1224" s="349"/>
      <c r="DJ1224" s="349"/>
      <c r="DK1224" s="349"/>
      <c r="DL1224" s="349"/>
      <c r="DM1224" s="349"/>
      <c r="DN1224" s="349"/>
      <c r="DO1224" s="349"/>
      <c r="DP1224" s="349"/>
      <c r="DQ1224" s="349"/>
      <c r="DR1224" s="349"/>
      <c r="DS1224" s="349"/>
      <c r="DT1224" s="349"/>
      <c r="DU1224" s="349"/>
      <c r="DV1224" s="349"/>
      <c r="DW1224" s="349"/>
      <c r="DX1224" s="349"/>
      <c r="DY1224" s="349"/>
      <c r="DZ1224" s="349"/>
      <c r="EA1224" s="349"/>
      <c r="EB1224" s="349"/>
      <c r="EC1224" s="349"/>
      <c r="ED1224" s="349"/>
      <c r="EE1224" s="349"/>
      <c r="EF1224" s="349"/>
      <c r="EG1224" s="349"/>
      <c r="EH1224" s="349"/>
      <c r="EI1224" s="349"/>
      <c r="EJ1224" s="349"/>
      <c r="EK1224" s="349"/>
      <c r="EL1224" s="349"/>
      <c r="EM1224" s="349"/>
      <c r="EN1224" s="349"/>
      <c r="EO1224" s="349"/>
      <c r="EP1224" s="349"/>
      <c r="EQ1224" s="349"/>
      <c r="ER1224" s="349"/>
      <c r="ES1224" s="349"/>
      <c r="ET1224" s="349"/>
      <c r="EU1224" s="349"/>
      <c r="EV1224" s="349"/>
      <c r="EW1224" s="349"/>
      <c r="EX1224" s="349"/>
      <c r="EY1224" s="349"/>
      <c r="EZ1224" s="349"/>
      <c r="FA1224" s="349"/>
      <c r="FB1224" s="349"/>
      <c r="FC1224" s="349"/>
      <c r="FD1224" s="349"/>
      <c r="FE1224" s="349"/>
      <c r="FF1224" s="349"/>
      <c r="FG1224" s="349"/>
      <c r="FH1224" s="349"/>
      <c r="FI1224" s="349"/>
      <c r="FJ1224" s="349"/>
      <c r="FK1224" s="349"/>
      <c r="FL1224" s="349"/>
      <c r="FM1224" s="349"/>
      <c r="FN1224" s="349"/>
      <c r="FO1224" s="349"/>
      <c r="FP1224" s="349"/>
      <c r="FQ1224" s="349"/>
      <c r="FR1224" s="349"/>
      <c r="FS1224" s="349"/>
      <c r="FT1224" s="349"/>
      <c r="FU1224" s="349"/>
      <c r="FV1224" s="349"/>
      <c r="FW1224" s="349"/>
      <c r="FX1224" s="349"/>
      <c r="FY1224" s="349"/>
      <c r="FZ1224" s="349"/>
      <c r="GA1224" s="349"/>
      <c r="GB1224" s="349"/>
      <c r="GC1224" s="349"/>
      <c r="GD1224" s="349"/>
      <c r="GE1224" s="349"/>
      <c r="GF1224" s="349"/>
      <c r="GG1224" s="349"/>
      <c r="GH1224" s="349"/>
      <c r="GI1224" s="349"/>
      <c r="GJ1224" s="349"/>
      <c r="GK1224" s="349"/>
      <c r="GL1224" s="349"/>
      <c r="GM1224" s="349"/>
      <c r="GN1224" s="349"/>
      <c r="GO1224" s="349"/>
      <c r="GP1224" s="349"/>
      <c r="GQ1224" s="349"/>
      <c r="GR1224" s="349"/>
      <c r="GS1224" s="349"/>
      <c r="GT1224" s="349"/>
      <c r="GU1224" s="349"/>
      <c r="GV1224" s="349"/>
      <c r="GW1224" s="349"/>
      <c r="GX1224" s="349"/>
      <c r="GY1224" s="349"/>
      <c r="GZ1224" s="349"/>
      <c r="HA1224" s="349"/>
      <c r="HB1224" s="349"/>
      <c r="HC1224" s="349"/>
      <c r="HD1224" s="349"/>
      <c r="HE1224" s="349"/>
      <c r="HF1224" s="349"/>
      <c r="HG1224" s="349"/>
      <c r="HH1224" s="349"/>
      <c r="HI1224" s="349"/>
      <c r="HJ1224" s="349"/>
      <c r="HK1224" s="349"/>
      <c r="HL1224" s="349"/>
      <c r="HM1224" s="349"/>
      <c r="HN1224" s="349"/>
      <c r="HO1224" s="349"/>
      <c r="HP1224" s="349"/>
      <c r="HQ1224" s="349"/>
      <c r="HR1224" s="349"/>
      <c r="HS1224" s="349"/>
      <c r="HT1224" s="349"/>
      <c r="HU1224" s="349"/>
      <c r="HV1224" s="349"/>
      <c r="HW1224" s="349"/>
      <c r="HX1224" s="349"/>
      <c r="HY1224" s="349"/>
      <c r="HZ1224" s="349"/>
      <c r="IA1224" s="349"/>
      <c r="IB1224" s="349"/>
      <c r="IC1224" s="349"/>
      <c r="ID1224" s="349"/>
      <c r="IE1224" s="349"/>
      <c r="IF1224" s="349"/>
      <c r="IG1224" s="349"/>
      <c r="IH1224" s="349"/>
      <c r="II1224" s="349"/>
      <c r="IJ1224" s="349"/>
      <c r="IK1224" s="349"/>
      <c r="IL1224" s="349"/>
      <c r="IM1224" s="349"/>
      <c r="IN1224" s="349"/>
      <c r="IO1224" s="349"/>
      <c r="IP1224" s="349"/>
      <c r="IQ1224" s="349"/>
      <c r="IR1224" s="349"/>
      <c r="IS1224" s="349"/>
      <c r="IT1224" s="349"/>
      <c r="IU1224" s="349"/>
      <c r="IV1224" s="349"/>
      <c r="IW1224" s="349"/>
    </row>
    <row r="1225" spans="1:257" s="367" customFormat="1" x14ac:dyDescent="0.15">
      <c r="A1225" s="358" t="s">
        <v>49</v>
      </c>
      <c r="B1225" s="213"/>
      <c r="C1225" s="588" t="s">
        <v>7160</v>
      </c>
      <c r="D1225" s="359" t="s">
        <v>6233</v>
      </c>
      <c r="E1225" s="359" t="s">
        <v>49</v>
      </c>
      <c r="F1225" s="360" t="s">
        <v>7259</v>
      </c>
      <c r="G1225" s="360" t="s">
        <v>3588</v>
      </c>
      <c r="H1225" s="361" t="s">
        <v>3843</v>
      </c>
      <c r="I1225" s="362" t="s">
        <v>132</v>
      </c>
      <c r="J1225" s="363" t="s">
        <v>7</v>
      </c>
      <c r="K1225" s="360" t="s">
        <v>131</v>
      </c>
      <c r="L1225" s="362" t="s">
        <v>7799</v>
      </c>
      <c r="M1225" s="364">
        <v>25246</v>
      </c>
      <c r="N1225" s="365"/>
      <c r="O1225" s="365"/>
      <c r="P1225" s="589" t="s">
        <v>4831</v>
      </c>
      <c r="Q1225" s="489"/>
      <c r="R1225" s="489"/>
      <c r="S1225" s="489"/>
      <c r="T1225" s="489"/>
      <c r="U1225" s="489"/>
      <c r="V1225" s="489"/>
      <c r="W1225" s="489"/>
      <c r="X1225" s="489"/>
      <c r="Y1225" s="489"/>
      <c r="Z1225" s="437"/>
      <c r="AA1225" s="349"/>
      <c r="AB1225" s="366"/>
      <c r="AC1225" s="349"/>
      <c r="AD1225" s="349"/>
      <c r="AE1225" s="349"/>
      <c r="AF1225" s="349"/>
      <c r="AG1225" s="349"/>
      <c r="AH1225" s="349"/>
      <c r="AI1225" s="349"/>
      <c r="AJ1225" s="349"/>
      <c r="AK1225" s="349"/>
      <c r="AL1225" s="349"/>
      <c r="AM1225" s="349"/>
      <c r="AN1225" s="349"/>
      <c r="AO1225" s="349"/>
      <c r="AP1225" s="349"/>
      <c r="AQ1225" s="349"/>
      <c r="AR1225" s="349"/>
      <c r="AS1225" s="349"/>
      <c r="AT1225" s="349"/>
      <c r="AU1225" s="349"/>
      <c r="AV1225" s="349"/>
      <c r="AW1225" s="349"/>
      <c r="AX1225" s="349"/>
      <c r="AY1225" s="349"/>
      <c r="AZ1225" s="349"/>
      <c r="BA1225" s="349"/>
      <c r="BB1225" s="349"/>
      <c r="BC1225" s="349"/>
      <c r="BD1225" s="349"/>
      <c r="BE1225" s="349"/>
      <c r="BF1225" s="349"/>
      <c r="BG1225" s="349"/>
      <c r="BH1225" s="349"/>
      <c r="BI1225" s="349"/>
      <c r="BJ1225" s="349"/>
      <c r="BK1225" s="349"/>
      <c r="BL1225" s="349"/>
      <c r="BM1225" s="349"/>
      <c r="BN1225" s="349"/>
      <c r="BO1225" s="349"/>
      <c r="BP1225" s="349"/>
      <c r="BQ1225" s="349"/>
      <c r="BR1225" s="349"/>
      <c r="BS1225" s="349"/>
      <c r="BT1225" s="349"/>
      <c r="BU1225" s="349"/>
      <c r="BV1225" s="349"/>
      <c r="BW1225" s="349"/>
      <c r="BX1225" s="349"/>
      <c r="BY1225" s="349"/>
      <c r="BZ1225" s="349"/>
      <c r="CA1225" s="349"/>
      <c r="CB1225" s="349"/>
      <c r="CC1225" s="349"/>
      <c r="CD1225" s="349"/>
      <c r="CE1225" s="349"/>
      <c r="CF1225" s="349"/>
      <c r="CG1225" s="349"/>
      <c r="CH1225" s="349"/>
      <c r="CI1225" s="349"/>
      <c r="CJ1225" s="349"/>
      <c r="CK1225" s="349"/>
      <c r="CL1225" s="349"/>
      <c r="CM1225" s="349"/>
      <c r="CN1225" s="349"/>
      <c r="CO1225" s="349"/>
      <c r="CP1225" s="349"/>
      <c r="CQ1225" s="349"/>
      <c r="CR1225" s="349"/>
      <c r="CS1225" s="349"/>
      <c r="CT1225" s="349"/>
      <c r="CU1225" s="349"/>
      <c r="CV1225" s="349"/>
      <c r="CW1225" s="349"/>
      <c r="CX1225" s="349"/>
      <c r="CY1225" s="349"/>
      <c r="CZ1225" s="349"/>
      <c r="DA1225" s="349"/>
      <c r="DB1225" s="349"/>
      <c r="DC1225" s="349"/>
      <c r="DD1225" s="349"/>
      <c r="DE1225" s="349"/>
      <c r="DF1225" s="349"/>
      <c r="DG1225" s="349"/>
      <c r="DH1225" s="349"/>
      <c r="DI1225" s="349"/>
      <c r="DJ1225" s="349"/>
      <c r="DK1225" s="349"/>
      <c r="DL1225" s="349"/>
      <c r="DM1225" s="349"/>
      <c r="DN1225" s="349"/>
      <c r="DO1225" s="349"/>
      <c r="DP1225" s="349"/>
      <c r="DQ1225" s="349"/>
      <c r="DR1225" s="349"/>
      <c r="DS1225" s="349"/>
      <c r="DT1225" s="349"/>
      <c r="DU1225" s="349"/>
      <c r="DV1225" s="349"/>
      <c r="DW1225" s="349"/>
      <c r="DX1225" s="349"/>
      <c r="DY1225" s="349"/>
      <c r="DZ1225" s="349"/>
      <c r="EA1225" s="349"/>
      <c r="EB1225" s="349"/>
      <c r="EC1225" s="349"/>
      <c r="ED1225" s="349"/>
      <c r="EE1225" s="349"/>
      <c r="EF1225" s="349"/>
      <c r="EG1225" s="349"/>
      <c r="EH1225" s="349"/>
      <c r="EI1225" s="349"/>
      <c r="EJ1225" s="349"/>
      <c r="EK1225" s="349"/>
      <c r="EL1225" s="349"/>
      <c r="EM1225" s="349"/>
      <c r="EN1225" s="349"/>
      <c r="EO1225" s="349"/>
      <c r="EP1225" s="349"/>
      <c r="EQ1225" s="349"/>
      <c r="ER1225" s="349"/>
      <c r="ES1225" s="349"/>
      <c r="ET1225" s="349"/>
      <c r="EU1225" s="349"/>
      <c r="EV1225" s="349"/>
      <c r="EW1225" s="349"/>
      <c r="EX1225" s="349"/>
      <c r="EY1225" s="349"/>
      <c r="EZ1225" s="349"/>
      <c r="FA1225" s="349"/>
      <c r="FB1225" s="349"/>
      <c r="FC1225" s="349"/>
      <c r="FD1225" s="349"/>
      <c r="FE1225" s="349"/>
      <c r="FF1225" s="349"/>
      <c r="FG1225" s="349"/>
      <c r="FH1225" s="349"/>
      <c r="FI1225" s="349"/>
      <c r="FJ1225" s="349"/>
      <c r="FK1225" s="349"/>
      <c r="FL1225" s="349"/>
      <c r="FM1225" s="349"/>
      <c r="FN1225" s="349"/>
      <c r="FO1225" s="349"/>
      <c r="FP1225" s="349"/>
      <c r="FQ1225" s="349"/>
      <c r="FR1225" s="349"/>
      <c r="FS1225" s="349"/>
      <c r="FT1225" s="349"/>
      <c r="FU1225" s="349"/>
      <c r="FV1225" s="349"/>
      <c r="FW1225" s="349"/>
      <c r="FX1225" s="349"/>
      <c r="FY1225" s="349"/>
      <c r="FZ1225" s="349"/>
      <c r="GA1225" s="349"/>
      <c r="GB1225" s="349"/>
      <c r="GC1225" s="349"/>
      <c r="GD1225" s="349"/>
      <c r="GE1225" s="349"/>
      <c r="GF1225" s="349"/>
      <c r="GG1225" s="349"/>
      <c r="GH1225" s="349"/>
      <c r="GI1225" s="349"/>
      <c r="GJ1225" s="349"/>
      <c r="GK1225" s="349"/>
      <c r="GL1225" s="349"/>
      <c r="GM1225" s="349"/>
      <c r="GN1225" s="349"/>
      <c r="GO1225" s="349"/>
      <c r="GP1225" s="349"/>
      <c r="GQ1225" s="349"/>
      <c r="GR1225" s="349"/>
      <c r="GS1225" s="349"/>
      <c r="GT1225" s="349"/>
      <c r="GU1225" s="349"/>
      <c r="GV1225" s="349"/>
      <c r="GW1225" s="349"/>
      <c r="GX1225" s="349"/>
      <c r="GY1225" s="349"/>
      <c r="GZ1225" s="349"/>
      <c r="HA1225" s="349"/>
      <c r="HB1225" s="349"/>
      <c r="HC1225" s="349"/>
      <c r="HD1225" s="349"/>
      <c r="HE1225" s="349"/>
      <c r="HF1225" s="349"/>
      <c r="HG1225" s="349"/>
      <c r="HH1225" s="349"/>
      <c r="HI1225" s="349"/>
      <c r="HJ1225" s="349"/>
      <c r="HK1225" s="349"/>
      <c r="HL1225" s="349"/>
      <c r="HM1225" s="349"/>
      <c r="HN1225" s="349"/>
      <c r="HO1225" s="349"/>
      <c r="HP1225" s="349"/>
      <c r="HQ1225" s="349"/>
      <c r="HR1225" s="349"/>
      <c r="HS1225" s="349"/>
      <c r="HT1225" s="349"/>
      <c r="HU1225" s="349"/>
      <c r="HV1225" s="349"/>
      <c r="HW1225" s="349"/>
      <c r="HX1225" s="349"/>
      <c r="HY1225" s="349"/>
      <c r="HZ1225" s="349"/>
      <c r="IA1225" s="349"/>
      <c r="IB1225" s="349"/>
      <c r="IC1225" s="349"/>
      <c r="ID1225" s="349"/>
      <c r="IE1225" s="349"/>
      <c r="IF1225" s="349"/>
      <c r="IG1225" s="349"/>
      <c r="IH1225" s="349"/>
      <c r="II1225" s="349"/>
      <c r="IJ1225" s="349"/>
      <c r="IK1225" s="349"/>
      <c r="IL1225" s="349"/>
      <c r="IM1225" s="349"/>
      <c r="IN1225" s="349"/>
      <c r="IO1225" s="349"/>
      <c r="IP1225" s="349"/>
      <c r="IQ1225" s="349"/>
      <c r="IR1225" s="349"/>
      <c r="IS1225" s="349"/>
      <c r="IT1225" s="349"/>
      <c r="IU1225" s="349"/>
      <c r="IV1225" s="349"/>
      <c r="IW1225" s="349"/>
    </row>
    <row r="1226" spans="1:257" s="367" customFormat="1" x14ac:dyDescent="0.15">
      <c r="A1226" s="358" t="s">
        <v>49</v>
      </c>
      <c r="B1226" s="213"/>
      <c r="C1226" s="588" t="s">
        <v>7160</v>
      </c>
      <c r="D1226" s="359" t="s">
        <v>6233</v>
      </c>
      <c r="E1226" s="359" t="s">
        <v>49</v>
      </c>
      <c r="F1226" s="360" t="s">
        <v>7260</v>
      </c>
      <c r="G1226" s="360" t="s">
        <v>2484</v>
      </c>
      <c r="H1226" s="361" t="s">
        <v>2768</v>
      </c>
      <c r="I1226" s="362" t="s">
        <v>945</v>
      </c>
      <c r="J1226" s="363" t="s">
        <v>7</v>
      </c>
      <c r="K1226" s="360" t="s">
        <v>133</v>
      </c>
      <c r="L1226" s="362" t="s">
        <v>7528</v>
      </c>
      <c r="M1226" s="364">
        <v>25442</v>
      </c>
      <c r="N1226" s="365"/>
      <c r="O1226" s="365"/>
      <c r="P1226" s="589" t="s">
        <v>4831</v>
      </c>
      <c r="Q1226" s="489"/>
      <c r="R1226" s="489"/>
      <c r="S1226" s="489"/>
      <c r="T1226" s="489"/>
      <c r="U1226" s="489"/>
      <c r="V1226" s="489"/>
      <c r="W1226" s="489"/>
      <c r="X1226" s="489"/>
      <c r="Y1226" s="489"/>
      <c r="Z1226" s="437"/>
      <c r="AA1226" s="349"/>
      <c r="AB1226" s="366"/>
      <c r="AC1226" s="349"/>
      <c r="AD1226" s="349"/>
      <c r="AE1226" s="349"/>
      <c r="AF1226" s="349"/>
      <c r="AG1226" s="349"/>
      <c r="AH1226" s="349"/>
      <c r="AI1226" s="349"/>
      <c r="AJ1226" s="349"/>
      <c r="AK1226" s="349"/>
      <c r="AL1226" s="349"/>
      <c r="AM1226" s="349"/>
      <c r="AN1226" s="349"/>
      <c r="AO1226" s="349"/>
      <c r="AP1226" s="349"/>
      <c r="AQ1226" s="349"/>
      <c r="AR1226" s="349"/>
      <c r="AS1226" s="349"/>
      <c r="AT1226" s="349"/>
      <c r="AU1226" s="349"/>
      <c r="AV1226" s="349"/>
      <c r="AW1226" s="349"/>
      <c r="AX1226" s="349"/>
      <c r="AY1226" s="349"/>
      <c r="AZ1226" s="349"/>
      <c r="BA1226" s="349"/>
      <c r="BB1226" s="349"/>
      <c r="BC1226" s="349"/>
      <c r="BD1226" s="349"/>
      <c r="BE1226" s="349"/>
      <c r="BF1226" s="349"/>
      <c r="BG1226" s="349"/>
      <c r="BH1226" s="349"/>
      <c r="BI1226" s="349"/>
      <c r="BJ1226" s="349"/>
      <c r="BK1226" s="349"/>
      <c r="BL1226" s="349"/>
      <c r="BM1226" s="349"/>
      <c r="BN1226" s="349"/>
      <c r="BO1226" s="349"/>
      <c r="BP1226" s="349"/>
      <c r="BQ1226" s="349"/>
      <c r="BR1226" s="349"/>
      <c r="BS1226" s="349"/>
      <c r="BT1226" s="349"/>
      <c r="BU1226" s="349"/>
      <c r="BV1226" s="349"/>
      <c r="BW1226" s="349"/>
      <c r="BX1226" s="349"/>
      <c r="BY1226" s="349"/>
      <c r="BZ1226" s="349"/>
      <c r="CA1226" s="349"/>
      <c r="CB1226" s="349"/>
      <c r="CC1226" s="349"/>
      <c r="CD1226" s="349"/>
      <c r="CE1226" s="349"/>
      <c r="CF1226" s="349"/>
      <c r="CG1226" s="349"/>
      <c r="CH1226" s="349"/>
      <c r="CI1226" s="349"/>
      <c r="CJ1226" s="349"/>
      <c r="CK1226" s="349"/>
      <c r="CL1226" s="349"/>
      <c r="CM1226" s="349"/>
      <c r="CN1226" s="349"/>
      <c r="CO1226" s="349"/>
      <c r="CP1226" s="349"/>
      <c r="CQ1226" s="349"/>
      <c r="CR1226" s="349"/>
      <c r="CS1226" s="349"/>
      <c r="CT1226" s="349"/>
      <c r="CU1226" s="349"/>
      <c r="CV1226" s="349"/>
      <c r="CW1226" s="349"/>
      <c r="CX1226" s="349"/>
      <c r="CY1226" s="349"/>
      <c r="CZ1226" s="349"/>
      <c r="DA1226" s="349"/>
      <c r="DB1226" s="349"/>
      <c r="DC1226" s="349"/>
      <c r="DD1226" s="349"/>
      <c r="DE1226" s="349"/>
      <c r="DF1226" s="349"/>
      <c r="DG1226" s="349"/>
      <c r="DH1226" s="349"/>
      <c r="DI1226" s="349"/>
      <c r="DJ1226" s="349"/>
      <c r="DK1226" s="349"/>
      <c r="DL1226" s="349"/>
      <c r="DM1226" s="349"/>
      <c r="DN1226" s="349"/>
      <c r="DO1226" s="349"/>
      <c r="DP1226" s="349"/>
      <c r="DQ1226" s="349"/>
      <c r="DR1226" s="349"/>
      <c r="DS1226" s="349"/>
      <c r="DT1226" s="349"/>
      <c r="DU1226" s="349"/>
      <c r="DV1226" s="349"/>
      <c r="DW1226" s="349"/>
      <c r="DX1226" s="349"/>
      <c r="DY1226" s="349"/>
      <c r="DZ1226" s="349"/>
      <c r="EA1226" s="349"/>
      <c r="EB1226" s="349"/>
      <c r="EC1226" s="349"/>
      <c r="ED1226" s="349"/>
      <c r="EE1226" s="349"/>
      <c r="EF1226" s="349"/>
      <c r="EG1226" s="349"/>
      <c r="EH1226" s="349"/>
      <c r="EI1226" s="349"/>
      <c r="EJ1226" s="349"/>
      <c r="EK1226" s="349"/>
      <c r="EL1226" s="349"/>
      <c r="EM1226" s="349"/>
      <c r="EN1226" s="349"/>
      <c r="EO1226" s="349"/>
      <c r="EP1226" s="349"/>
      <c r="EQ1226" s="349"/>
      <c r="ER1226" s="349"/>
      <c r="ES1226" s="349"/>
      <c r="ET1226" s="349"/>
      <c r="EU1226" s="349"/>
      <c r="EV1226" s="349"/>
      <c r="EW1226" s="349"/>
      <c r="EX1226" s="349"/>
      <c r="EY1226" s="349"/>
      <c r="EZ1226" s="349"/>
      <c r="FA1226" s="349"/>
      <c r="FB1226" s="349"/>
      <c r="FC1226" s="349"/>
      <c r="FD1226" s="349"/>
      <c r="FE1226" s="349"/>
      <c r="FF1226" s="349"/>
      <c r="FG1226" s="349"/>
      <c r="FH1226" s="349"/>
      <c r="FI1226" s="349"/>
      <c r="FJ1226" s="349"/>
      <c r="FK1226" s="349"/>
      <c r="FL1226" s="349"/>
      <c r="FM1226" s="349"/>
      <c r="FN1226" s="349"/>
      <c r="FO1226" s="349"/>
      <c r="FP1226" s="349"/>
      <c r="FQ1226" s="349"/>
      <c r="FR1226" s="349"/>
      <c r="FS1226" s="349"/>
      <c r="FT1226" s="349"/>
      <c r="FU1226" s="349"/>
      <c r="FV1226" s="349"/>
      <c r="FW1226" s="349"/>
      <c r="FX1226" s="349"/>
      <c r="FY1226" s="349"/>
      <c r="FZ1226" s="349"/>
      <c r="GA1226" s="349"/>
      <c r="GB1226" s="349"/>
      <c r="GC1226" s="349"/>
      <c r="GD1226" s="349"/>
      <c r="GE1226" s="349"/>
      <c r="GF1226" s="349"/>
      <c r="GG1226" s="349"/>
      <c r="GH1226" s="349"/>
      <c r="GI1226" s="349"/>
      <c r="GJ1226" s="349"/>
      <c r="GK1226" s="349"/>
      <c r="GL1226" s="349"/>
      <c r="GM1226" s="349"/>
      <c r="GN1226" s="349"/>
      <c r="GO1226" s="349"/>
      <c r="GP1226" s="349"/>
      <c r="GQ1226" s="349"/>
      <c r="GR1226" s="349"/>
      <c r="GS1226" s="349"/>
      <c r="GT1226" s="349"/>
      <c r="GU1226" s="349"/>
      <c r="GV1226" s="349"/>
      <c r="GW1226" s="349"/>
      <c r="GX1226" s="349"/>
      <c r="GY1226" s="349"/>
      <c r="GZ1226" s="349"/>
      <c r="HA1226" s="349"/>
      <c r="HB1226" s="349"/>
      <c r="HC1226" s="349"/>
      <c r="HD1226" s="349"/>
      <c r="HE1226" s="349"/>
      <c r="HF1226" s="349"/>
      <c r="HG1226" s="349"/>
      <c r="HH1226" s="349"/>
      <c r="HI1226" s="349"/>
      <c r="HJ1226" s="349"/>
      <c r="HK1226" s="349"/>
      <c r="HL1226" s="349"/>
      <c r="HM1226" s="349"/>
      <c r="HN1226" s="349"/>
      <c r="HO1226" s="349"/>
      <c r="HP1226" s="349"/>
      <c r="HQ1226" s="349"/>
      <c r="HR1226" s="349"/>
      <c r="HS1226" s="349"/>
      <c r="HT1226" s="349"/>
      <c r="HU1226" s="349"/>
      <c r="HV1226" s="349"/>
      <c r="HW1226" s="349"/>
      <c r="HX1226" s="349"/>
      <c r="HY1226" s="349"/>
      <c r="HZ1226" s="349"/>
      <c r="IA1226" s="349"/>
      <c r="IB1226" s="349"/>
      <c r="IC1226" s="349"/>
      <c r="ID1226" s="349"/>
      <c r="IE1226" s="349"/>
      <c r="IF1226" s="349"/>
      <c r="IG1226" s="349"/>
      <c r="IH1226" s="349"/>
      <c r="II1226" s="349"/>
      <c r="IJ1226" s="349"/>
      <c r="IK1226" s="349"/>
      <c r="IL1226" s="349"/>
      <c r="IM1226" s="349"/>
      <c r="IN1226" s="349"/>
      <c r="IO1226" s="349"/>
      <c r="IP1226" s="349"/>
      <c r="IQ1226" s="349"/>
      <c r="IR1226" s="349"/>
      <c r="IS1226" s="349"/>
      <c r="IT1226" s="349"/>
      <c r="IU1226" s="349"/>
      <c r="IV1226" s="349"/>
      <c r="IW1226" s="349"/>
    </row>
    <row r="1227" spans="1:257" x14ac:dyDescent="0.15">
      <c r="A1227" s="212" t="s">
        <v>4917</v>
      </c>
      <c r="C1227" s="493" t="s">
        <v>3821</v>
      </c>
      <c r="D1227" s="490" t="s">
        <v>5239</v>
      </c>
      <c r="E1227" s="490" t="s">
        <v>5228</v>
      </c>
      <c r="F1227" s="233" t="s">
        <v>7014</v>
      </c>
      <c r="G1227" s="233" t="s">
        <v>6544</v>
      </c>
      <c r="H1227" s="287" t="s">
        <v>2767</v>
      </c>
      <c r="I1227" s="496" t="s">
        <v>943</v>
      </c>
      <c r="J1227" s="478" t="s">
        <v>1411</v>
      </c>
      <c r="K1227" s="233" t="s">
        <v>134</v>
      </c>
      <c r="L1227" s="496" t="s">
        <v>5757</v>
      </c>
      <c r="M1227" s="252">
        <v>25489</v>
      </c>
      <c r="N1227" s="269"/>
      <c r="O1227" s="269"/>
      <c r="P1227" s="251" t="s">
        <v>5898</v>
      </c>
      <c r="AB1227" s="288"/>
    </row>
    <row r="1228" spans="1:257" s="367" customFormat="1" x14ac:dyDescent="0.15">
      <c r="A1228" s="358" t="s">
        <v>49</v>
      </c>
      <c r="B1228" s="213"/>
      <c r="C1228" s="588" t="s">
        <v>7160</v>
      </c>
      <c r="D1228" s="359" t="s">
        <v>6233</v>
      </c>
      <c r="E1228" s="359" t="s">
        <v>49</v>
      </c>
      <c r="F1228" s="360" t="s">
        <v>7164</v>
      </c>
      <c r="G1228" s="360" t="s">
        <v>7165</v>
      </c>
      <c r="H1228" s="361" t="s">
        <v>2766</v>
      </c>
      <c r="I1228" s="362" t="s">
        <v>135</v>
      </c>
      <c r="J1228" s="363" t="s">
        <v>7</v>
      </c>
      <c r="K1228" s="360" t="s">
        <v>7166</v>
      </c>
      <c r="L1228" s="362" t="s">
        <v>7167</v>
      </c>
      <c r="M1228" s="364">
        <v>25564</v>
      </c>
      <c r="N1228" s="365"/>
      <c r="O1228" s="365"/>
      <c r="P1228" s="589" t="s">
        <v>4831</v>
      </c>
      <c r="Q1228" s="489"/>
      <c r="R1228" s="489"/>
      <c r="S1228" s="489"/>
      <c r="T1228" s="489"/>
      <c r="U1228" s="489"/>
      <c r="V1228" s="489"/>
      <c r="W1228" s="489"/>
      <c r="X1228" s="489"/>
      <c r="Y1228" s="489"/>
      <c r="Z1228" s="437"/>
      <c r="AA1228" s="349"/>
      <c r="AB1228" s="366"/>
      <c r="AC1228" s="349"/>
      <c r="AD1228" s="349"/>
      <c r="AE1228" s="349"/>
      <c r="AF1228" s="349"/>
      <c r="AG1228" s="349"/>
      <c r="AH1228" s="349"/>
      <c r="AI1228" s="349"/>
      <c r="AJ1228" s="349"/>
      <c r="AK1228" s="349"/>
      <c r="AL1228" s="349"/>
      <c r="AM1228" s="349"/>
      <c r="AN1228" s="349"/>
      <c r="AO1228" s="349"/>
      <c r="AP1228" s="349"/>
      <c r="AQ1228" s="349"/>
      <c r="AR1228" s="349"/>
      <c r="AS1228" s="349"/>
      <c r="AT1228" s="349"/>
      <c r="AU1228" s="349"/>
      <c r="AV1228" s="349"/>
      <c r="AW1228" s="349"/>
      <c r="AX1228" s="349"/>
      <c r="AY1228" s="349"/>
      <c r="AZ1228" s="349"/>
      <c r="BA1228" s="349"/>
      <c r="BB1228" s="349"/>
      <c r="BC1228" s="349"/>
      <c r="BD1228" s="349"/>
      <c r="BE1228" s="349"/>
      <c r="BF1228" s="349"/>
      <c r="BG1228" s="349"/>
      <c r="BH1228" s="349"/>
      <c r="BI1228" s="349"/>
      <c r="BJ1228" s="349"/>
      <c r="BK1228" s="349"/>
      <c r="BL1228" s="349"/>
      <c r="BM1228" s="349"/>
      <c r="BN1228" s="349"/>
      <c r="BO1228" s="349"/>
      <c r="BP1228" s="349"/>
      <c r="BQ1228" s="349"/>
      <c r="BR1228" s="349"/>
      <c r="BS1228" s="349"/>
      <c r="BT1228" s="349"/>
      <c r="BU1228" s="349"/>
      <c r="BV1228" s="349"/>
      <c r="BW1228" s="349"/>
      <c r="BX1228" s="349"/>
      <c r="BY1228" s="349"/>
      <c r="BZ1228" s="349"/>
      <c r="CA1228" s="349"/>
      <c r="CB1228" s="349"/>
      <c r="CC1228" s="349"/>
      <c r="CD1228" s="349"/>
      <c r="CE1228" s="349"/>
      <c r="CF1228" s="349"/>
      <c r="CG1228" s="349"/>
      <c r="CH1228" s="349"/>
      <c r="CI1228" s="349"/>
      <c r="CJ1228" s="349"/>
      <c r="CK1228" s="349"/>
      <c r="CL1228" s="349"/>
      <c r="CM1228" s="349"/>
      <c r="CN1228" s="349"/>
      <c r="CO1228" s="349"/>
      <c r="CP1228" s="349"/>
      <c r="CQ1228" s="349"/>
      <c r="CR1228" s="349"/>
      <c r="CS1228" s="349"/>
      <c r="CT1228" s="349"/>
      <c r="CU1228" s="349"/>
      <c r="CV1228" s="349"/>
      <c r="CW1228" s="349"/>
      <c r="CX1228" s="349"/>
      <c r="CY1228" s="349"/>
      <c r="CZ1228" s="349"/>
      <c r="DA1228" s="349"/>
      <c r="DB1228" s="349"/>
      <c r="DC1228" s="349"/>
      <c r="DD1228" s="349"/>
      <c r="DE1228" s="349"/>
      <c r="DF1228" s="349"/>
      <c r="DG1228" s="349"/>
      <c r="DH1228" s="349"/>
      <c r="DI1228" s="349"/>
      <c r="DJ1228" s="349"/>
      <c r="DK1228" s="349"/>
      <c r="DL1228" s="349"/>
      <c r="DM1228" s="349"/>
      <c r="DN1228" s="349"/>
      <c r="DO1228" s="349"/>
      <c r="DP1228" s="349"/>
      <c r="DQ1228" s="349"/>
      <c r="DR1228" s="349"/>
      <c r="DS1228" s="349"/>
      <c r="DT1228" s="349"/>
      <c r="DU1228" s="349"/>
      <c r="DV1228" s="349"/>
      <c r="DW1228" s="349"/>
      <c r="DX1228" s="349"/>
      <c r="DY1228" s="349"/>
      <c r="DZ1228" s="349"/>
      <c r="EA1228" s="349"/>
      <c r="EB1228" s="349"/>
      <c r="EC1228" s="349"/>
      <c r="ED1228" s="349"/>
      <c r="EE1228" s="349"/>
      <c r="EF1228" s="349"/>
      <c r="EG1228" s="349"/>
      <c r="EH1228" s="349"/>
      <c r="EI1228" s="349"/>
      <c r="EJ1228" s="349"/>
      <c r="EK1228" s="349"/>
      <c r="EL1228" s="349"/>
      <c r="EM1228" s="349"/>
      <c r="EN1228" s="349"/>
      <c r="EO1228" s="349"/>
      <c r="EP1228" s="349"/>
      <c r="EQ1228" s="349"/>
      <c r="ER1228" s="349"/>
      <c r="ES1228" s="349"/>
      <c r="ET1228" s="349"/>
      <c r="EU1228" s="349"/>
      <c r="EV1228" s="349"/>
      <c r="EW1228" s="349"/>
      <c r="EX1228" s="349"/>
      <c r="EY1228" s="349"/>
      <c r="EZ1228" s="349"/>
      <c r="FA1228" s="349"/>
      <c r="FB1228" s="349"/>
      <c r="FC1228" s="349"/>
      <c r="FD1228" s="349"/>
      <c r="FE1228" s="349"/>
      <c r="FF1228" s="349"/>
      <c r="FG1228" s="349"/>
      <c r="FH1228" s="349"/>
      <c r="FI1228" s="349"/>
      <c r="FJ1228" s="349"/>
      <c r="FK1228" s="349"/>
      <c r="FL1228" s="349"/>
      <c r="FM1228" s="349"/>
      <c r="FN1228" s="349"/>
      <c r="FO1228" s="349"/>
      <c r="FP1228" s="349"/>
      <c r="FQ1228" s="349"/>
      <c r="FR1228" s="349"/>
      <c r="FS1228" s="349"/>
      <c r="FT1228" s="349"/>
      <c r="FU1228" s="349"/>
      <c r="FV1228" s="349"/>
      <c r="FW1228" s="349"/>
      <c r="FX1228" s="349"/>
      <c r="FY1228" s="349"/>
      <c r="FZ1228" s="349"/>
      <c r="GA1228" s="349"/>
      <c r="GB1228" s="349"/>
      <c r="GC1228" s="349"/>
      <c r="GD1228" s="349"/>
      <c r="GE1228" s="349"/>
      <c r="GF1228" s="349"/>
      <c r="GG1228" s="349"/>
      <c r="GH1228" s="349"/>
      <c r="GI1228" s="349"/>
      <c r="GJ1228" s="349"/>
      <c r="GK1228" s="349"/>
      <c r="GL1228" s="349"/>
      <c r="GM1228" s="349"/>
      <c r="GN1228" s="349"/>
      <c r="GO1228" s="349"/>
      <c r="GP1228" s="349"/>
      <c r="GQ1228" s="349"/>
      <c r="GR1228" s="349"/>
      <c r="GS1228" s="349"/>
      <c r="GT1228" s="349"/>
      <c r="GU1228" s="349"/>
      <c r="GV1228" s="349"/>
      <c r="GW1228" s="349"/>
      <c r="GX1228" s="349"/>
      <c r="GY1228" s="349"/>
      <c r="GZ1228" s="349"/>
      <c r="HA1228" s="349"/>
      <c r="HB1228" s="349"/>
      <c r="HC1228" s="349"/>
      <c r="HD1228" s="349"/>
      <c r="HE1228" s="349"/>
      <c r="HF1228" s="349"/>
      <c r="HG1228" s="349"/>
      <c r="HH1228" s="349"/>
      <c r="HI1228" s="349"/>
      <c r="HJ1228" s="349"/>
      <c r="HK1228" s="349"/>
      <c r="HL1228" s="349"/>
      <c r="HM1228" s="349"/>
      <c r="HN1228" s="349"/>
      <c r="HO1228" s="349"/>
      <c r="HP1228" s="349"/>
      <c r="HQ1228" s="349"/>
      <c r="HR1228" s="349"/>
      <c r="HS1228" s="349"/>
      <c r="HT1228" s="349"/>
      <c r="HU1228" s="349"/>
      <c r="HV1228" s="349"/>
      <c r="HW1228" s="349"/>
      <c r="HX1228" s="349"/>
      <c r="HY1228" s="349"/>
      <c r="HZ1228" s="349"/>
      <c r="IA1228" s="349"/>
      <c r="IB1228" s="349"/>
      <c r="IC1228" s="349"/>
      <c r="ID1228" s="349"/>
      <c r="IE1228" s="349"/>
      <c r="IF1228" s="349"/>
      <c r="IG1228" s="349"/>
      <c r="IH1228" s="349"/>
      <c r="II1228" s="349"/>
      <c r="IJ1228" s="349"/>
      <c r="IK1228" s="349"/>
      <c r="IL1228" s="349"/>
      <c r="IM1228" s="349"/>
      <c r="IN1228" s="349"/>
      <c r="IO1228" s="349"/>
      <c r="IP1228" s="349"/>
      <c r="IQ1228" s="349"/>
      <c r="IR1228" s="349"/>
      <c r="IS1228" s="349"/>
      <c r="IT1228" s="349"/>
      <c r="IU1228" s="349"/>
      <c r="IV1228" s="349"/>
      <c r="IW1228" s="349"/>
    </row>
    <row r="1229" spans="1:257" s="367" customFormat="1" x14ac:dyDescent="0.15">
      <c r="A1229" s="358" t="s">
        <v>49</v>
      </c>
      <c r="B1229" s="213"/>
      <c r="C1229" s="588" t="s">
        <v>7160</v>
      </c>
      <c r="D1229" s="359" t="s">
        <v>6233</v>
      </c>
      <c r="E1229" s="359" t="s">
        <v>49</v>
      </c>
      <c r="F1229" s="360" t="s">
        <v>7168</v>
      </c>
      <c r="G1229" s="360" t="s">
        <v>7169</v>
      </c>
      <c r="H1229" s="361" t="s">
        <v>7800</v>
      </c>
      <c r="I1229" s="362" t="s">
        <v>137</v>
      </c>
      <c r="J1229" s="363" t="s">
        <v>7</v>
      </c>
      <c r="K1229" s="360" t="s">
        <v>136</v>
      </c>
      <c r="L1229" s="362" t="s">
        <v>7170</v>
      </c>
      <c r="M1229" s="364">
        <v>25507</v>
      </c>
      <c r="N1229" s="365"/>
      <c r="O1229" s="365"/>
      <c r="P1229" s="589" t="s">
        <v>4831</v>
      </c>
      <c r="Q1229" s="489"/>
      <c r="R1229" s="489"/>
      <c r="S1229" s="489"/>
      <c r="T1229" s="489"/>
      <c r="U1229" s="489"/>
      <c r="V1229" s="489"/>
      <c r="W1229" s="489"/>
      <c r="X1229" s="489"/>
      <c r="Y1229" s="489"/>
      <c r="Z1229" s="437"/>
      <c r="AA1229" s="349"/>
      <c r="AB1229" s="366"/>
      <c r="AC1229" s="349"/>
      <c r="AD1229" s="349"/>
      <c r="AE1229" s="349"/>
      <c r="AF1229" s="349"/>
      <c r="AG1229" s="349"/>
      <c r="AH1229" s="349"/>
      <c r="AI1229" s="349"/>
      <c r="AJ1229" s="349"/>
      <c r="AK1229" s="349"/>
      <c r="AL1229" s="349"/>
      <c r="AM1229" s="349"/>
      <c r="AN1229" s="349"/>
      <c r="AO1229" s="349"/>
      <c r="AP1229" s="349"/>
      <c r="AQ1229" s="349"/>
      <c r="AR1229" s="349"/>
      <c r="AS1229" s="349"/>
      <c r="AT1229" s="349"/>
      <c r="AU1229" s="349"/>
      <c r="AV1229" s="349"/>
      <c r="AW1229" s="349"/>
      <c r="AX1229" s="349"/>
      <c r="AY1229" s="349"/>
      <c r="AZ1229" s="349"/>
      <c r="BA1229" s="349"/>
      <c r="BB1229" s="349"/>
      <c r="BC1229" s="349"/>
      <c r="BD1229" s="349"/>
      <c r="BE1229" s="349"/>
      <c r="BF1229" s="349"/>
      <c r="BG1229" s="349"/>
      <c r="BH1229" s="349"/>
      <c r="BI1229" s="349"/>
      <c r="BJ1229" s="349"/>
      <c r="BK1229" s="349"/>
      <c r="BL1229" s="349"/>
      <c r="BM1229" s="349"/>
      <c r="BN1229" s="349"/>
      <c r="BO1229" s="349"/>
      <c r="BP1229" s="349"/>
      <c r="BQ1229" s="349"/>
      <c r="BR1229" s="349"/>
      <c r="BS1229" s="349"/>
      <c r="BT1229" s="349"/>
      <c r="BU1229" s="349"/>
      <c r="BV1229" s="349"/>
      <c r="BW1229" s="349"/>
      <c r="BX1229" s="349"/>
      <c r="BY1229" s="349"/>
      <c r="BZ1229" s="349"/>
      <c r="CA1229" s="349"/>
      <c r="CB1229" s="349"/>
      <c r="CC1229" s="349"/>
      <c r="CD1229" s="349"/>
      <c r="CE1229" s="349"/>
      <c r="CF1229" s="349"/>
      <c r="CG1229" s="349"/>
      <c r="CH1229" s="349"/>
      <c r="CI1229" s="349"/>
      <c r="CJ1229" s="349"/>
      <c r="CK1229" s="349"/>
      <c r="CL1229" s="349"/>
      <c r="CM1229" s="349"/>
      <c r="CN1229" s="349"/>
      <c r="CO1229" s="349"/>
      <c r="CP1229" s="349"/>
      <c r="CQ1229" s="349"/>
      <c r="CR1229" s="349"/>
      <c r="CS1229" s="349"/>
      <c r="CT1229" s="349"/>
      <c r="CU1229" s="349"/>
      <c r="CV1229" s="349"/>
      <c r="CW1229" s="349"/>
      <c r="CX1229" s="349"/>
      <c r="CY1229" s="349"/>
      <c r="CZ1229" s="349"/>
      <c r="DA1229" s="349"/>
      <c r="DB1229" s="349"/>
      <c r="DC1229" s="349"/>
      <c r="DD1229" s="349"/>
      <c r="DE1229" s="349"/>
      <c r="DF1229" s="349"/>
      <c r="DG1229" s="349"/>
      <c r="DH1229" s="349"/>
      <c r="DI1229" s="349"/>
      <c r="DJ1229" s="349"/>
      <c r="DK1229" s="349"/>
      <c r="DL1229" s="349"/>
      <c r="DM1229" s="349"/>
      <c r="DN1229" s="349"/>
      <c r="DO1229" s="349"/>
      <c r="DP1229" s="349"/>
      <c r="DQ1229" s="349"/>
      <c r="DR1229" s="349"/>
      <c r="DS1229" s="349"/>
      <c r="DT1229" s="349"/>
      <c r="DU1229" s="349"/>
      <c r="DV1229" s="349"/>
      <c r="DW1229" s="349"/>
      <c r="DX1229" s="349"/>
      <c r="DY1229" s="349"/>
      <c r="DZ1229" s="349"/>
      <c r="EA1229" s="349"/>
      <c r="EB1229" s="349"/>
      <c r="EC1229" s="349"/>
      <c r="ED1229" s="349"/>
      <c r="EE1229" s="349"/>
      <c r="EF1229" s="349"/>
      <c r="EG1229" s="349"/>
      <c r="EH1229" s="349"/>
      <c r="EI1229" s="349"/>
      <c r="EJ1229" s="349"/>
      <c r="EK1229" s="349"/>
      <c r="EL1229" s="349"/>
      <c r="EM1229" s="349"/>
      <c r="EN1229" s="349"/>
      <c r="EO1229" s="349"/>
      <c r="EP1229" s="349"/>
      <c r="EQ1229" s="349"/>
      <c r="ER1229" s="349"/>
      <c r="ES1229" s="349"/>
      <c r="ET1229" s="349"/>
      <c r="EU1229" s="349"/>
      <c r="EV1229" s="349"/>
      <c r="EW1229" s="349"/>
      <c r="EX1229" s="349"/>
      <c r="EY1229" s="349"/>
      <c r="EZ1229" s="349"/>
      <c r="FA1229" s="349"/>
      <c r="FB1229" s="349"/>
      <c r="FC1229" s="349"/>
      <c r="FD1229" s="349"/>
      <c r="FE1229" s="349"/>
      <c r="FF1229" s="349"/>
      <c r="FG1229" s="349"/>
      <c r="FH1229" s="349"/>
      <c r="FI1229" s="349"/>
      <c r="FJ1229" s="349"/>
      <c r="FK1229" s="349"/>
      <c r="FL1229" s="349"/>
      <c r="FM1229" s="349"/>
      <c r="FN1229" s="349"/>
      <c r="FO1229" s="349"/>
      <c r="FP1229" s="349"/>
      <c r="FQ1229" s="349"/>
      <c r="FR1229" s="349"/>
      <c r="FS1229" s="349"/>
      <c r="FT1229" s="349"/>
      <c r="FU1229" s="349"/>
      <c r="FV1229" s="349"/>
      <c r="FW1229" s="349"/>
      <c r="FX1229" s="349"/>
      <c r="FY1229" s="349"/>
      <c r="FZ1229" s="349"/>
      <c r="GA1229" s="349"/>
      <c r="GB1229" s="349"/>
      <c r="GC1229" s="349"/>
      <c r="GD1229" s="349"/>
      <c r="GE1229" s="349"/>
      <c r="GF1229" s="349"/>
      <c r="GG1229" s="349"/>
      <c r="GH1229" s="349"/>
      <c r="GI1229" s="349"/>
      <c r="GJ1229" s="349"/>
      <c r="GK1229" s="349"/>
      <c r="GL1229" s="349"/>
      <c r="GM1229" s="349"/>
      <c r="GN1229" s="349"/>
      <c r="GO1229" s="349"/>
      <c r="GP1229" s="349"/>
      <c r="GQ1229" s="349"/>
      <c r="GR1229" s="349"/>
      <c r="GS1229" s="349"/>
      <c r="GT1229" s="349"/>
      <c r="GU1229" s="349"/>
      <c r="GV1229" s="349"/>
      <c r="GW1229" s="349"/>
      <c r="GX1229" s="349"/>
      <c r="GY1229" s="349"/>
      <c r="GZ1229" s="349"/>
      <c r="HA1229" s="349"/>
      <c r="HB1229" s="349"/>
      <c r="HC1229" s="349"/>
      <c r="HD1229" s="349"/>
      <c r="HE1229" s="349"/>
      <c r="HF1229" s="349"/>
      <c r="HG1229" s="349"/>
      <c r="HH1229" s="349"/>
      <c r="HI1229" s="349"/>
      <c r="HJ1229" s="349"/>
      <c r="HK1229" s="349"/>
      <c r="HL1229" s="349"/>
      <c r="HM1229" s="349"/>
      <c r="HN1229" s="349"/>
      <c r="HO1229" s="349"/>
      <c r="HP1229" s="349"/>
      <c r="HQ1229" s="349"/>
      <c r="HR1229" s="349"/>
      <c r="HS1229" s="349"/>
      <c r="HT1229" s="349"/>
      <c r="HU1229" s="349"/>
      <c r="HV1229" s="349"/>
      <c r="HW1229" s="349"/>
      <c r="HX1229" s="349"/>
      <c r="HY1229" s="349"/>
      <c r="HZ1229" s="349"/>
      <c r="IA1229" s="349"/>
      <c r="IB1229" s="349"/>
      <c r="IC1229" s="349"/>
      <c r="ID1229" s="349"/>
      <c r="IE1229" s="349"/>
      <c r="IF1229" s="349"/>
      <c r="IG1229" s="349"/>
      <c r="IH1229" s="349"/>
      <c r="II1229" s="349"/>
      <c r="IJ1229" s="349"/>
      <c r="IK1229" s="349"/>
      <c r="IL1229" s="349"/>
      <c r="IM1229" s="349"/>
      <c r="IN1229" s="349"/>
      <c r="IO1229" s="349"/>
      <c r="IP1229" s="349"/>
      <c r="IQ1229" s="349"/>
      <c r="IR1229" s="349"/>
      <c r="IS1229" s="349"/>
      <c r="IT1229" s="349"/>
      <c r="IU1229" s="349"/>
      <c r="IV1229" s="349"/>
      <c r="IW1229" s="349"/>
    </row>
    <row r="1230" spans="1:257" s="367" customFormat="1" x14ac:dyDescent="0.15">
      <c r="A1230" s="358" t="s">
        <v>49</v>
      </c>
      <c r="B1230" s="213"/>
      <c r="C1230" s="588" t="s">
        <v>7160</v>
      </c>
      <c r="D1230" s="359" t="s">
        <v>6233</v>
      </c>
      <c r="E1230" s="359" t="s">
        <v>49</v>
      </c>
      <c r="F1230" s="360" t="s">
        <v>7171</v>
      </c>
      <c r="G1230" s="360" t="s">
        <v>2495</v>
      </c>
      <c r="H1230" s="361" t="s">
        <v>2781</v>
      </c>
      <c r="I1230" s="362" t="s">
        <v>1172</v>
      </c>
      <c r="J1230" s="363" t="s">
        <v>7</v>
      </c>
      <c r="K1230" s="360" t="s">
        <v>139</v>
      </c>
      <c r="L1230" s="362" t="s">
        <v>7172</v>
      </c>
      <c r="M1230" s="364">
        <v>25538</v>
      </c>
      <c r="N1230" s="365"/>
      <c r="O1230" s="365"/>
      <c r="P1230" s="589" t="s">
        <v>4831</v>
      </c>
      <c r="Q1230" s="489"/>
      <c r="R1230" s="489"/>
      <c r="S1230" s="489"/>
      <c r="T1230" s="489"/>
      <c r="U1230" s="489"/>
      <c r="V1230" s="489"/>
      <c r="W1230" s="489"/>
      <c r="X1230" s="489"/>
      <c r="Y1230" s="489"/>
      <c r="Z1230" s="437"/>
      <c r="AA1230" s="349"/>
      <c r="AB1230" s="366"/>
      <c r="AC1230" s="349"/>
      <c r="AD1230" s="349"/>
      <c r="AE1230" s="349"/>
      <c r="AF1230" s="349"/>
      <c r="AG1230" s="349"/>
      <c r="AH1230" s="349"/>
      <c r="AI1230" s="349"/>
      <c r="AJ1230" s="349"/>
      <c r="AK1230" s="349"/>
      <c r="AL1230" s="349"/>
      <c r="AM1230" s="349"/>
      <c r="AN1230" s="349"/>
      <c r="AO1230" s="349"/>
      <c r="AP1230" s="349"/>
      <c r="AQ1230" s="349"/>
      <c r="AR1230" s="349"/>
      <c r="AS1230" s="349"/>
      <c r="AT1230" s="349"/>
      <c r="AU1230" s="349"/>
      <c r="AV1230" s="349"/>
      <c r="AW1230" s="349"/>
      <c r="AX1230" s="349"/>
      <c r="AY1230" s="349"/>
      <c r="AZ1230" s="349"/>
      <c r="BA1230" s="349"/>
      <c r="BB1230" s="349"/>
      <c r="BC1230" s="349"/>
      <c r="BD1230" s="349"/>
      <c r="BE1230" s="349"/>
      <c r="BF1230" s="349"/>
      <c r="BG1230" s="349"/>
      <c r="BH1230" s="349"/>
      <c r="BI1230" s="349"/>
      <c r="BJ1230" s="349"/>
      <c r="BK1230" s="349"/>
      <c r="BL1230" s="349"/>
      <c r="BM1230" s="349"/>
      <c r="BN1230" s="349"/>
      <c r="BO1230" s="349"/>
      <c r="BP1230" s="349"/>
      <c r="BQ1230" s="349"/>
      <c r="BR1230" s="349"/>
      <c r="BS1230" s="349"/>
      <c r="BT1230" s="349"/>
      <c r="BU1230" s="349"/>
      <c r="BV1230" s="349"/>
      <c r="BW1230" s="349"/>
      <c r="BX1230" s="349"/>
      <c r="BY1230" s="349"/>
      <c r="BZ1230" s="349"/>
      <c r="CA1230" s="349"/>
      <c r="CB1230" s="349"/>
      <c r="CC1230" s="349"/>
      <c r="CD1230" s="349"/>
      <c r="CE1230" s="349"/>
      <c r="CF1230" s="349"/>
      <c r="CG1230" s="349"/>
      <c r="CH1230" s="349"/>
      <c r="CI1230" s="349"/>
      <c r="CJ1230" s="349"/>
      <c r="CK1230" s="349"/>
      <c r="CL1230" s="349"/>
      <c r="CM1230" s="349"/>
      <c r="CN1230" s="349"/>
      <c r="CO1230" s="349"/>
      <c r="CP1230" s="349"/>
      <c r="CQ1230" s="349"/>
      <c r="CR1230" s="349"/>
      <c r="CS1230" s="349"/>
      <c r="CT1230" s="349"/>
      <c r="CU1230" s="349"/>
      <c r="CV1230" s="349"/>
      <c r="CW1230" s="349"/>
      <c r="CX1230" s="349"/>
      <c r="CY1230" s="349"/>
      <c r="CZ1230" s="349"/>
      <c r="DA1230" s="349"/>
      <c r="DB1230" s="349"/>
      <c r="DC1230" s="349"/>
      <c r="DD1230" s="349"/>
      <c r="DE1230" s="349"/>
      <c r="DF1230" s="349"/>
      <c r="DG1230" s="349"/>
      <c r="DH1230" s="349"/>
      <c r="DI1230" s="349"/>
      <c r="DJ1230" s="349"/>
      <c r="DK1230" s="349"/>
      <c r="DL1230" s="349"/>
      <c r="DM1230" s="349"/>
      <c r="DN1230" s="349"/>
      <c r="DO1230" s="349"/>
      <c r="DP1230" s="349"/>
      <c r="DQ1230" s="349"/>
      <c r="DR1230" s="349"/>
      <c r="DS1230" s="349"/>
      <c r="DT1230" s="349"/>
      <c r="DU1230" s="349"/>
      <c r="DV1230" s="349"/>
      <c r="DW1230" s="349"/>
      <c r="DX1230" s="349"/>
      <c r="DY1230" s="349"/>
      <c r="DZ1230" s="349"/>
      <c r="EA1230" s="349"/>
      <c r="EB1230" s="349"/>
      <c r="EC1230" s="349"/>
      <c r="ED1230" s="349"/>
      <c r="EE1230" s="349"/>
      <c r="EF1230" s="349"/>
      <c r="EG1230" s="349"/>
      <c r="EH1230" s="349"/>
      <c r="EI1230" s="349"/>
      <c r="EJ1230" s="349"/>
      <c r="EK1230" s="349"/>
      <c r="EL1230" s="349"/>
      <c r="EM1230" s="349"/>
      <c r="EN1230" s="349"/>
      <c r="EO1230" s="349"/>
      <c r="EP1230" s="349"/>
      <c r="EQ1230" s="349"/>
      <c r="ER1230" s="349"/>
      <c r="ES1230" s="349"/>
      <c r="ET1230" s="349"/>
      <c r="EU1230" s="349"/>
      <c r="EV1230" s="349"/>
      <c r="EW1230" s="349"/>
      <c r="EX1230" s="349"/>
      <c r="EY1230" s="349"/>
      <c r="EZ1230" s="349"/>
      <c r="FA1230" s="349"/>
      <c r="FB1230" s="349"/>
      <c r="FC1230" s="349"/>
      <c r="FD1230" s="349"/>
      <c r="FE1230" s="349"/>
      <c r="FF1230" s="349"/>
      <c r="FG1230" s="349"/>
      <c r="FH1230" s="349"/>
      <c r="FI1230" s="349"/>
      <c r="FJ1230" s="349"/>
      <c r="FK1230" s="349"/>
      <c r="FL1230" s="349"/>
      <c r="FM1230" s="349"/>
      <c r="FN1230" s="349"/>
      <c r="FO1230" s="349"/>
      <c r="FP1230" s="349"/>
      <c r="FQ1230" s="349"/>
      <c r="FR1230" s="349"/>
      <c r="FS1230" s="349"/>
      <c r="FT1230" s="349"/>
      <c r="FU1230" s="349"/>
      <c r="FV1230" s="349"/>
      <c r="FW1230" s="349"/>
      <c r="FX1230" s="349"/>
      <c r="FY1230" s="349"/>
      <c r="FZ1230" s="349"/>
      <c r="GA1230" s="349"/>
      <c r="GB1230" s="349"/>
      <c r="GC1230" s="349"/>
      <c r="GD1230" s="349"/>
      <c r="GE1230" s="349"/>
      <c r="GF1230" s="349"/>
      <c r="GG1230" s="349"/>
      <c r="GH1230" s="349"/>
      <c r="GI1230" s="349"/>
      <c r="GJ1230" s="349"/>
      <c r="GK1230" s="349"/>
      <c r="GL1230" s="349"/>
      <c r="GM1230" s="349"/>
      <c r="GN1230" s="349"/>
      <c r="GO1230" s="349"/>
      <c r="GP1230" s="349"/>
      <c r="GQ1230" s="349"/>
      <c r="GR1230" s="349"/>
      <c r="GS1230" s="349"/>
      <c r="GT1230" s="349"/>
      <c r="GU1230" s="349"/>
      <c r="GV1230" s="349"/>
      <c r="GW1230" s="349"/>
      <c r="GX1230" s="349"/>
      <c r="GY1230" s="349"/>
      <c r="GZ1230" s="349"/>
      <c r="HA1230" s="349"/>
      <c r="HB1230" s="349"/>
      <c r="HC1230" s="349"/>
      <c r="HD1230" s="349"/>
      <c r="HE1230" s="349"/>
      <c r="HF1230" s="349"/>
      <c r="HG1230" s="349"/>
      <c r="HH1230" s="349"/>
      <c r="HI1230" s="349"/>
      <c r="HJ1230" s="349"/>
      <c r="HK1230" s="349"/>
      <c r="HL1230" s="349"/>
      <c r="HM1230" s="349"/>
      <c r="HN1230" s="349"/>
      <c r="HO1230" s="349"/>
      <c r="HP1230" s="349"/>
      <c r="HQ1230" s="349"/>
      <c r="HR1230" s="349"/>
      <c r="HS1230" s="349"/>
      <c r="HT1230" s="349"/>
      <c r="HU1230" s="349"/>
      <c r="HV1230" s="349"/>
      <c r="HW1230" s="349"/>
      <c r="HX1230" s="349"/>
      <c r="HY1230" s="349"/>
      <c r="HZ1230" s="349"/>
      <c r="IA1230" s="349"/>
      <c r="IB1230" s="349"/>
      <c r="IC1230" s="349"/>
      <c r="ID1230" s="349"/>
      <c r="IE1230" s="349"/>
      <c r="IF1230" s="349"/>
      <c r="IG1230" s="349"/>
      <c r="IH1230" s="349"/>
      <c r="II1230" s="349"/>
      <c r="IJ1230" s="349"/>
      <c r="IK1230" s="349"/>
      <c r="IL1230" s="349"/>
      <c r="IM1230" s="349"/>
      <c r="IN1230" s="349"/>
      <c r="IO1230" s="349"/>
      <c r="IP1230" s="349"/>
      <c r="IQ1230" s="349"/>
      <c r="IR1230" s="349"/>
      <c r="IS1230" s="349"/>
      <c r="IT1230" s="349"/>
      <c r="IU1230" s="349"/>
      <c r="IV1230" s="349"/>
      <c r="IW1230" s="349"/>
    </row>
    <row r="1231" spans="1:257" s="367" customFormat="1" x14ac:dyDescent="0.15">
      <c r="A1231" s="358" t="s">
        <v>49</v>
      </c>
      <c r="B1231" s="213"/>
      <c r="C1231" s="588" t="s">
        <v>7160</v>
      </c>
      <c r="D1231" s="359" t="s">
        <v>6233</v>
      </c>
      <c r="E1231" s="359" t="s">
        <v>49</v>
      </c>
      <c r="F1231" s="360" t="s">
        <v>7261</v>
      </c>
      <c r="G1231" s="360" t="s">
        <v>2488</v>
      </c>
      <c r="H1231" s="361" t="s">
        <v>2772</v>
      </c>
      <c r="I1231" s="362" t="s">
        <v>141</v>
      </c>
      <c r="J1231" s="363" t="s">
        <v>7</v>
      </c>
      <c r="K1231" s="360" t="s">
        <v>140</v>
      </c>
      <c r="L1231" s="362" t="s">
        <v>7262</v>
      </c>
      <c r="M1231" s="364">
        <v>25986</v>
      </c>
      <c r="N1231" s="365"/>
      <c r="O1231" s="365"/>
      <c r="P1231" s="589" t="s">
        <v>4831</v>
      </c>
      <c r="Q1231" s="489"/>
      <c r="R1231" s="489"/>
      <c r="S1231" s="489"/>
      <c r="T1231" s="489"/>
      <c r="U1231" s="489"/>
      <c r="V1231" s="489"/>
      <c r="W1231" s="489"/>
      <c r="X1231" s="489"/>
      <c r="Y1231" s="489"/>
      <c r="Z1231" s="437"/>
      <c r="AA1231" s="349"/>
      <c r="AB1231" s="366"/>
      <c r="AC1231" s="349"/>
      <c r="AD1231" s="349"/>
      <c r="AE1231" s="349"/>
      <c r="AF1231" s="349"/>
      <c r="AG1231" s="349"/>
      <c r="AH1231" s="349"/>
      <c r="AI1231" s="349"/>
      <c r="AJ1231" s="349"/>
      <c r="AK1231" s="349"/>
      <c r="AL1231" s="349"/>
      <c r="AM1231" s="349"/>
      <c r="AN1231" s="349"/>
      <c r="AO1231" s="349"/>
      <c r="AP1231" s="349"/>
      <c r="AQ1231" s="349"/>
      <c r="AR1231" s="349"/>
      <c r="AS1231" s="349"/>
      <c r="AT1231" s="349"/>
      <c r="AU1231" s="349"/>
      <c r="AV1231" s="349"/>
      <c r="AW1231" s="349"/>
      <c r="AX1231" s="349"/>
      <c r="AY1231" s="349"/>
      <c r="AZ1231" s="349"/>
      <c r="BA1231" s="349"/>
      <c r="BB1231" s="349"/>
      <c r="BC1231" s="349"/>
      <c r="BD1231" s="349"/>
      <c r="BE1231" s="349"/>
      <c r="BF1231" s="349"/>
      <c r="BG1231" s="349"/>
      <c r="BH1231" s="349"/>
      <c r="BI1231" s="349"/>
      <c r="BJ1231" s="349"/>
      <c r="BK1231" s="349"/>
      <c r="BL1231" s="349"/>
      <c r="BM1231" s="349"/>
      <c r="BN1231" s="349"/>
      <c r="BO1231" s="349"/>
      <c r="BP1231" s="349"/>
      <c r="BQ1231" s="349"/>
      <c r="BR1231" s="349"/>
      <c r="BS1231" s="349"/>
      <c r="BT1231" s="349"/>
      <c r="BU1231" s="349"/>
      <c r="BV1231" s="349"/>
      <c r="BW1231" s="349"/>
      <c r="BX1231" s="349"/>
      <c r="BY1231" s="349"/>
      <c r="BZ1231" s="349"/>
      <c r="CA1231" s="349"/>
      <c r="CB1231" s="349"/>
      <c r="CC1231" s="349"/>
      <c r="CD1231" s="349"/>
      <c r="CE1231" s="349"/>
      <c r="CF1231" s="349"/>
      <c r="CG1231" s="349"/>
      <c r="CH1231" s="349"/>
      <c r="CI1231" s="349"/>
      <c r="CJ1231" s="349"/>
      <c r="CK1231" s="349"/>
      <c r="CL1231" s="349"/>
      <c r="CM1231" s="349"/>
      <c r="CN1231" s="349"/>
      <c r="CO1231" s="349"/>
      <c r="CP1231" s="349"/>
      <c r="CQ1231" s="349"/>
      <c r="CR1231" s="349"/>
      <c r="CS1231" s="349"/>
      <c r="CT1231" s="349"/>
      <c r="CU1231" s="349"/>
      <c r="CV1231" s="349"/>
      <c r="CW1231" s="349"/>
      <c r="CX1231" s="349"/>
      <c r="CY1231" s="349"/>
      <c r="CZ1231" s="349"/>
      <c r="DA1231" s="349"/>
      <c r="DB1231" s="349"/>
      <c r="DC1231" s="349"/>
      <c r="DD1231" s="349"/>
      <c r="DE1231" s="349"/>
      <c r="DF1231" s="349"/>
      <c r="DG1231" s="349"/>
      <c r="DH1231" s="349"/>
      <c r="DI1231" s="349"/>
      <c r="DJ1231" s="349"/>
      <c r="DK1231" s="349"/>
      <c r="DL1231" s="349"/>
      <c r="DM1231" s="349"/>
      <c r="DN1231" s="349"/>
      <c r="DO1231" s="349"/>
      <c r="DP1231" s="349"/>
      <c r="DQ1231" s="349"/>
      <c r="DR1231" s="349"/>
      <c r="DS1231" s="349"/>
      <c r="DT1231" s="349"/>
      <c r="DU1231" s="349"/>
      <c r="DV1231" s="349"/>
      <c r="DW1231" s="349"/>
      <c r="DX1231" s="349"/>
      <c r="DY1231" s="349"/>
      <c r="DZ1231" s="349"/>
      <c r="EA1231" s="349"/>
      <c r="EB1231" s="349"/>
      <c r="EC1231" s="349"/>
      <c r="ED1231" s="349"/>
      <c r="EE1231" s="349"/>
      <c r="EF1231" s="349"/>
      <c r="EG1231" s="349"/>
      <c r="EH1231" s="349"/>
      <c r="EI1231" s="349"/>
      <c r="EJ1231" s="349"/>
      <c r="EK1231" s="349"/>
      <c r="EL1231" s="349"/>
      <c r="EM1231" s="349"/>
      <c r="EN1231" s="349"/>
      <c r="EO1231" s="349"/>
      <c r="EP1231" s="349"/>
      <c r="EQ1231" s="349"/>
      <c r="ER1231" s="349"/>
      <c r="ES1231" s="349"/>
      <c r="ET1231" s="349"/>
      <c r="EU1231" s="349"/>
      <c r="EV1231" s="349"/>
      <c r="EW1231" s="349"/>
      <c r="EX1231" s="349"/>
      <c r="EY1231" s="349"/>
      <c r="EZ1231" s="349"/>
      <c r="FA1231" s="349"/>
      <c r="FB1231" s="349"/>
      <c r="FC1231" s="349"/>
      <c r="FD1231" s="349"/>
      <c r="FE1231" s="349"/>
      <c r="FF1231" s="349"/>
      <c r="FG1231" s="349"/>
      <c r="FH1231" s="349"/>
      <c r="FI1231" s="349"/>
      <c r="FJ1231" s="349"/>
      <c r="FK1231" s="349"/>
      <c r="FL1231" s="349"/>
      <c r="FM1231" s="349"/>
      <c r="FN1231" s="349"/>
      <c r="FO1231" s="349"/>
      <c r="FP1231" s="349"/>
      <c r="FQ1231" s="349"/>
      <c r="FR1231" s="349"/>
      <c r="FS1231" s="349"/>
      <c r="FT1231" s="349"/>
      <c r="FU1231" s="349"/>
      <c r="FV1231" s="349"/>
      <c r="FW1231" s="349"/>
      <c r="FX1231" s="349"/>
      <c r="FY1231" s="349"/>
      <c r="FZ1231" s="349"/>
      <c r="GA1231" s="349"/>
      <c r="GB1231" s="349"/>
      <c r="GC1231" s="349"/>
      <c r="GD1231" s="349"/>
      <c r="GE1231" s="349"/>
      <c r="GF1231" s="349"/>
      <c r="GG1231" s="349"/>
      <c r="GH1231" s="349"/>
      <c r="GI1231" s="349"/>
      <c r="GJ1231" s="349"/>
      <c r="GK1231" s="349"/>
      <c r="GL1231" s="349"/>
      <c r="GM1231" s="349"/>
      <c r="GN1231" s="349"/>
      <c r="GO1231" s="349"/>
      <c r="GP1231" s="349"/>
      <c r="GQ1231" s="349"/>
      <c r="GR1231" s="349"/>
      <c r="GS1231" s="349"/>
      <c r="GT1231" s="349"/>
      <c r="GU1231" s="349"/>
      <c r="GV1231" s="349"/>
      <c r="GW1231" s="349"/>
      <c r="GX1231" s="349"/>
      <c r="GY1231" s="349"/>
      <c r="GZ1231" s="349"/>
      <c r="HA1231" s="349"/>
      <c r="HB1231" s="349"/>
      <c r="HC1231" s="349"/>
      <c r="HD1231" s="349"/>
      <c r="HE1231" s="349"/>
      <c r="HF1231" s="349"/>
      <c r="HG1231" s="349"/>
      <c r="HH1231" s="349"/>
      <c r="HI1231" s="349"/>
      <c r="HJ1231" s="349"/>
      <c r="HK1231" s="349"/>
      <c r="HL1231" s="349"/>
      <c r="HM1231" s="349"/>
      <c r="HN1231" s="349"/>
      <c r="HO1231" s="349"/>
      <c r="HP1231" s="349"/>
      <c r="HQ1231" s="349"/>
      <c r="HR1231" s="349"/>
      <c r="HS1231" s="349"/>
      <c r="HT1231" s="349"/>
      <c r="HU1231" s="349"/>
      <c r="HV1231" s="349"/>
      <c r="HW1231" s="349"/>
      <c r="HX1231" s="349"/>
      <c r="HY1231" s="349"/>
      <c r="HZ1231" s="349"/>
      <c r="IA1231" s="349"/>
      <c r="IB1231" s="349"/>
      <c r="IC1231" s="349"/>
      <c r="ID1231" s="349"/>
      <c r="IE1231" s="349"/>
      <c r="IF1231" s="349"/>
      <c r="IG1231" s="349"/>
      <c r="IH1231" s="349"/>
      <c r="II1231" s="349"/>
      <c r="IJ1231" s="349"/>
      <c r="IK1231" s="349"/>
      <c r="IL1231" s="349"/>
      <c r="IM1231" s="349"/>
      <c r="IN1231" s="349"/>
      <c r="IO1231" s="349"/>
      <c r="IP1231" s="349"/>
      <c r="IQ1231" s="349"/>
      <c r="IR1231" s="349"/>
      <c r="IS1231" s="349"/>
      <c r="IT1231" s="349"/>
      <c r="IU1231" s="349"/>
      <c r="IV1231" s="349"/>
      <c r="IW1231" s="349"/>
    </row>
    <row r="1232" spans="1:257" s="367" customFormat="1" x14ac:dyDescent="0.15">
      <c r="A1232" s="358" t="s">
        <v>49</v>
      </c>
      <c r="B1232" s="213"/>
      <c r="C1232" s="588" t="s">
        <v>7160</v>
      </c>
      <c r="D1232" s="359" t="s">
        <v>6233</v>
      </c>
      <c r="E1232" s="359" t="s">
        <v>49</v>
      </c>
      <c r="F1232" s="360" t="s">
        <v>7263</v>
      </c>
      <c r="G1232" s="360" t="s">
        <v>2475</v>
      </c>
      <c r="H1232" s="361" t="s">
        <v>2757</v>
      </c>
      <c r="I1232" s="362" t="s">
        <v>142</v>
      </c>
      <c r="J1232" s="363" t="s">
        <v>7</v>
      </c>
      <c r="K1232" s="360" t="s">
        <v>7264</v>
      </c>
      <c r="L1232" s="362" t="s">
        <v>7265</v>
      </c>
      <c r="M1232" s="364">
        <v>26014</v>
      </c>
      <c r="N1232" s="365"/>
      <c r="O1232" s="365"/>
      <c r="P1232" s="589" t="s">
        <v>4831</v>
      </c>
      <c r="Q1232" s="489"/>
      <c r="R1232" s="489"/>
      <c r="S1232" s="489"/>
      <c r="T1232" s="489"/>
      <c r="U1232" s="489"/>
      <c r="V1232" s="489"/>
      <c r="W1232" s="489"/>
      <c r="X1232" s="489"/>
      <c r="Y1232" s="489"/>
      <c r="Z1232" s="437"/>
      <c r="AA1232" s="349"/>
      <c r="AB1232" s="366"/>
      <c r="AC1232" s="349"/>
      <c r="AD1232" s="349"/>
      <c r="AE1232" s="349"/>
      <c r="AF1232" s="349"/>
      <c r="AG1232" s="349"/>
      <c r="AH1232" s="349"/>
      <c r="AI1232" s="349"/>
      <c r="AJ1232" s="349"/>
      <c r="AK1232" s="349"/>
      <c r="AL1232" s="349"/>
      <c r="AM1232" s="349"/>
      <c r="AN1232" s="349"/>
      <c r="AO1232" s="349"/>
      <c r="AP1232" s="349"/>
      <c r="AQ1232" s="349"/>
      <c r="AR1232" s="349"/>
      <c r="AS1232" s="349"/>
      <c r="AT1232" s="349"/>
      <c r="AU1232" s="349"/>
      <c r="AV1232" s="349"/>
      <c r="AW1232" s="349"/>
      <c r="AX1232" s="349"/>
      <c r="AY1232" s="349"/>
      <c r="AZ1232" s="349"/>
      <c r="BA1232" s="349"/>
      <c r="BB1232" s="349"/>
      <c r="BC1232" s="349"/>
      <c r="BD1232" s="349"/>
      <c r="BE1232" s="349"/>
      <c r="BF1232" s="349"/>
      <c r="BG1232" s="349"/>
      <c r="BH1232" s="349"/>
      <c r="BI1232" s="349"/>
      <c r="BJ1232" s="349"/>
      <c r="BK1232" s="349"/>
      <c r="BL1232" s="349"/>
      <c r="BM1232" s="349"/>
      <c r="BN1232" s="349"/>
      <c r="BO1232" s="349"/>
      <c r="BP1232" s="349"/>
      <c r="BQ1232" s="349"/>
      <c r="BR1232" s="349"/>
      <c r="BS1232" s="349"/>
      <c r="BT1232" s="349"/>
      <c r="BU1232" s="349"/>
      <c r="BV1232" s="349"/>
      <c r="BW1232" s="349"/>
      <c r="BX1232" s="349"/>
      <c r="BY1232" s="349"/>
      <c r="BZ1232" s="349"/>
      <c r="CA1232" s="349"/>
      <c r="CB1232" s="349"/>
      <c r="CC1232" s="349"/>
      <c r="CD1232" s="349"/>
      <c r="CE1232" s="349"/>
      <c r="CF1232" s="349"/>
      <c r="CG1232" s="349"/>
      <c r="CH1232" s="349"/>
      <c r="CI1232" s="349"/>
      <c r="CJ1232" s="349"/>
      <c r="CK1232" s="349"/>
      <c r="CL1232" s="349"/>
      <c r="CM1232" s="349"/>
      <c r="CN1232" s="349"/>
      <c r="CO1232" s="349"/>
      <c r="CP1232" s="349"/>
      <c r="CQ1232" s="349"/>
      <c r="CR1232" s="349"/>
      <c r="CS1232" s="349"/>
      <c r="CT1232" s="349"/>
      <c r="CU1232" s="349"/>
      <c r="CV1232" s="349"/>
      <c r="CW1232" s="349"/>
      <c r="CX1232" s="349"/>
      <c r="CY1232" s="349"/>
      <c r="CZ1232" s="349"/>
      <c r="DA1232" s="349"/>
      <c r="DB1232" s="349"/>
      <c r="DC1232" s="349"/>
      <c r="DD1232" s="349"/>
      <c r="DE1232" s="349"/>
      <c r="DF1232" s="349"/>
      <c r="DG1232" s="349"/>
      <c r="DH1232" s="349"/>
      <c r="DI1232" s="349"/>
      <c r="DJ1232" s="349"/>
      <c r="DK1232" s="349"/>
      <c r="DL1232" s="349"/>
      <c r="DM1232" s="349"/>
      <c r="DN1232" s="349"/>
      <c r="DO1232" s="349"/>
      <c r="DP1232" s="349"/>
      <c r="DQ1232" s="349"/>
      <c r="DR1232" s="349"/>
      <c r="DS1232" s="349"/>
      <c r="DT1232" s="349"/>
      <c r="DU1232" s="349"/>
      <c r="DV1232" s="349"/>
      <c r="DW1232" s="349"/>
      <c r="DX1232" s="349"/>
      <c r="DY1232" s="349"/>
      <c r="DZ1232" s="349"/>
      <c r="EA1232" s="349"/>
      <c r="EB1232" s="349"/>
      <c r="EC1232" s="349"/>
      <c r="ED1232" s="349"/>
      <c r="EE1232" s="349"/>
      <c r="EF1232" s="349"/>
      <c r="EG1232" s="349"/>
      <c r="EH1232" s="349"/>
      <c r="EI1232" s="349"/>
      <c r="EJ1232" s="349"/>
      <c r="EK1232" s="349"/>
      <c r="EL1232" s="349"/>
      <c r="EM1232" s="349"/>
      <c r="EN1232" s="349"/>
      <c r="EO1232" s="349"/>
      <c r="EP1232" s="349"/>
      <c r="EQ1232" s="349"/>
      <c r="ER1232" s="349"/>
      <c r="ES1232" s="349"/>
      <c r="ET1232" s="349"/>
      <c r="EU1232" s="349"/>
      <c r="EV1232" s="349"/>
      <c r="EW1232" s="349"/>
      <c r="EX1232" s="349"/>
      <c r="EY1232" s="349"/>
      <c r="EZ1232" s="349"/>
      <c r="FA1232" s="349"/>
      <c r="FB1232" s="349"/>
      <c r="FC1232" s="349"/>
      <c r="FD1232" s="349"/>
      <c r="FE1232" s="349"/>
      <c r="FF1232" s="349"/>
      <c r="FG1232" s="349"/>
      <c r="FH1232" s="349"/>
      <c r="FI1232" s="349"/>
      <c r="FJ1232" s="349"/>
      <c r="FK1232" s="349"/>
      <c r="FL1232" s="349"/>
      <c r="FM1232" s="349"/>
      <c r="FN1232" s="349"/>
      <c r="FO1232" s="349"/>
      <c r="FP1232" s="349"/>
      <c r="FQ1232" s="349"/>
      <c r="FR1232" s="349"/>
      <c r="FS1232" s="349"/>
      <c r="FT1232" s="349"/>
      <c r="FU1232" s="349"/>
      <c r="FV1232" s="349"/>
      <c r="FW1232" s="349"/>
      <c r="FX1232" s="349"/>
      <c r="FY1232" s="349"/>
      <c r="FZ1232" s="349"/>
      <c r="GA1232" s="349"/>
      <c r="GB1232" s="349"/>
      <c r="GC1232" s="349"/>
      <c r="GD1232" s="349"/>
      <c r="GE1232" s="349"/>
      <c r="GF1232" s="349"/>
      <c r="GG1232" s="349"/>
      <c r="GH1232" s="349"/>
      <c r="GI1232" s="349"/>
      <c r="GJ1232" s="349"/>
      <c r="GK1232" s="349"/>
      <c r="GL1232" s="349"/>
      <c r="GM1232" s="349"/>
      <c r="GN1232" s="349"/>
      <c r="GO1232" s="349"/>
      <c r="GP1232" s="349"/>
      <c r="GQ1232" s="349"/>
      <c r="GR1232" s="349"/>
      <c r="GS1232" s="349"/>
      <c r="GT1232" s="349"/>
      <c r="GU1232" s="349"/>
      <c r="GV1232" s="349"/>
      <c r="GW1232" s="349"/>
      <c r="GX1232" s="349"/>
      <c r="GY1232" s="349"/>
      <c r="GZ1232" s="349"/>
      <c r="HA1232" s="349"/>
      <c r="HB1232" s="349"/>
      <c r="HC1232" s="349"/>
      <c r="HD1232" s="349"/>
      <c r="HE1232" s="349"/>
      <c r="HF1232" s="349"/>
      <c r="HG1232" s="349"/>
      <c r="HH1232" s="349"/>
      <c r="HI1232" s="349"/>
      <c r="HJ1232" s="349"/>
      <c r="HK1232" s="349"/>
      <c r="HL1232" s="349"/>
      <c r="HM1232" s="349"/>
      <c r="HN1232" s="349"/>
      <c r="HO1232" s="349"/>
      <c r="HP1232" s="349"/>
      <c r="HQ1232" s="349"/>
      <c r="HR1232" s="349"/>
      <c r="HS1232" s="349"/>
      <c r="HT1232" s="349"/>
      <c r="HU1232" s="349"/>
      <c r="HV1232" s="349"/>
      <c r="HW1232" s="349"/>
      <c r="HX1232" s="349"/>
      <c r="HY1232" s="349"/>
      <c r="HZ1232" s="349"/>
      <c r="IA1232" s="349"/>
      <c r="IB1232" s="349"/>
      <c r="IC1232" s="349"/>
      <c r="ID1232" s="349"/>
      <c r="IE1232" s="349"/>
      <c r="IF1232" s="349"/>
      <c r="IG1232" s="349"/>
      <c r="IH1232" s="349"/>
      <c r="II1232" s="349"/>
      <c r="IJ1232" s="349"/>
      <c r="IK1232" s="349"/>
      <c r="IL1232" s="349"/>
      <c r="IM1232" s="349"/>
      <c r="IN1232" s="349"/>
      <c r="IO1232" s="349"/>
      <c r="IP1232" s="349"/>
      <c r="IQ1232" s="349"/>
      <c r="IR1232" s="349"/>
      <c r="IS1232" s="349"/>
      <c r="IT1232" s="349"/>
      <c r="IU1232" s="349"/>
      <c r="IV1232" s="349"/>
      <c r="IW1232" s="349"/>
    </row>
    <row r="1233" spans="1:257" s="367" customFormat="1" x14ac:dyDescent="0.15">
      <c r="A1233" s="358" t="s">
        <v>49</v>
      </c>
      <c r="B1233" s="213"/>
      <c r="C1233" s="588" t="s">
        <v>7160</v>
      </c>
      <c r="D1233" s="359" t="s">
        <v>6233</v>
      </c>
      <c r="E1233" s="359" t="s">
        <v>49</v>
      </c>
      <c r="F1233" s="360" t="s">
        <v>7266</v>
      </c>
      <c r="G1233" s="360" t="s">
        <v>2487</v>
      </c>
      <c r="H1233" s="361" t="s">
        <v>2771</v>
      </c>
      <c r="I1233" s="362" t="s">
        <v>141</v>
      </c>
      <c r="J1233" s="363" t="s">
        <v>7</v>
      </c>
      <c r="K1233" s="360" t="s">
        <v>143</v>
      </c>
      <c r="L1233" s="362" t="s">
        <v>7267</v>
      </c>
      <c r="M1233" s="364">
        <v>26014</v>
      </c>
      <c r="N1233" s="365"/>
      <c r="O1233" s="365"/>
      <c r="P1233" s="589" t="s">
        <v>4831</v>
      </c>
      <c r="Q1233" s="489"/>
      <c r="R1233" s="489"/>
      <c r="S1233" s="489"/>
      <c r="T1233" s="489"/>
      <c r="U1233" s="489"/>
      <c r="V1233" s="489"/>
      <c r="W1233" s="489"/>
      <c r="X1233" s="489"/>
      <c r="Y1233" s="489"/>
      <c r="Z1233" s="437"/>
      <c r="AA1233" s="349"/>
      <c r="AB1233" s="366"/>
      <c r="AC1233" s="349"/>
      <c r="AD1233" s="349"/>
      <c r="AE1233" s="349"/>
      <c r="AF1233" s="349"/>
      <c r="AG1233" s="349"/>
      <c r="AH1233" s="349"/>
      <c r="AI1233" s="349"/>
      <c r="AJ1233" s="349"/>
      <c r="AK1233" s="349"/>
      <c r="AL1233" s="349"/>
      <c r="AM1233" s="349"/>
      <c r="AN1233" s="349"/>
      <c r="AO1233" s="349"/>
      <c r="AP1233" s="349"/>
      <c r="AQ1233" s="349"/>
      <c r="AR1233" s="349"/>
      <c r="AS1233" s="349"/>
      <c r="AT1233" s="349"/>
      <c r="AU1233" s="349"/>
      <c r="AV1233" s="349"/>
      <c r="AW1233" s="349"/>
      <c r="AX1233" s="349"/>
      <c r="AY1233" s="349"/>
      <c r="AZ1233" s="349"/>
      <c r="BA1233" s="349"/>
      <c r="BB1233" s="349"/>
      <c r="BC1233" s="349"/>
      <c r="BD1233" s="349"/>
      <c r="BE1233" s="349"/>
      <c r="BF1233" s="349"/>
      <c r="BG1233" s="349"/>
      <c r="BH1233" s="349"/>
      <c r="BI1233" s="349"/>
      <c r="BJ1233" s="349"/>
      <c r="BK1233" s="349"/>
      <c r="BL1233" s="349"/>
      <c r="BM1233" s="349"/>
      <c r="BN1233" s="349"/>
      <c r="BO1233" s="349"/>
      <c r="BP1233" s="349"/>
      <c r="BQ1233" s="349"/>
      <c r="BR1233" s="349"/>
      <c r="BS1233" s="349"/>
      <c r="BT1233" s="349"/>
      <c r="BU1233" s="349"/>
      <c r="BV1233" s="349"/>
      <c r="BW1233" s="349"/>
      <c r="BX1233" s="349"/>
      <c r="BY1233" s="349"/>
      <c r="BZ1233" s="349"/>
      <c r="CA1233" s="349"/>
      <c r="CB1233" s="349"/>
      <c r="CC1233" s="349"/>
      <c r="CD1233" s="349"/>
      <c r="CE1233" s="349"/>
      <c r="CF1233" s="349"/>
      <c r="CG1233" s="349"/>
      <c r="CH1233" s="349"/>
      <c r="CI1233" s="349"/>
      <c r="CJ1233" s="349"/>
      <c r="CK1233" s="349"/>
      <c r="CL1233" s="349"/>
      <c r="CM1233" s="349"/>
      <c r="CN1233" s="349"/>
      <c r="CO1233" s="349"/>
      <c r="CP1233" s="349"/>
      <c r="CQ1233" s="349"/>
      <c r="CR1233" s="349"/>
      <c r="CS1233" s="349"/>
      <c r="CT1233" s="349"/>
      <c r="CU1233" s="349"/>
      <c r="CV1233" s="349"/>
      <c r="CW1233" s="349"/>
      <c r="CX1233" s="349"/>
      <c r="CY1233" s="349"/>
      <c r="CZ1233" s="349"/>
      <c r="DA1233" s="349"/>
      <c r="DB1233" s="349"/>
      <c r="DC1233" s="349"/>
      <c r="DD1233" s="349"/>
      <c r="DE1233" s="349"/>
      <c r="DF1233" s="349"/>
      <c r="DG1233" s="349"/>
      <c r="DH1233" s="349"/>
      <c r="DI1233" s="349"/>
      <c r="DJ1233" s="349"/>
      <c r="DK1233" s="349"/>
      <c r="DL1233" s="349"/>
      <c r="DM1233" s="349"/>
      <c r="DN1233" s="349"/>
      <c r="DO1233" s="349"/>
      <c r="DP1233" s="349"/>
      <c r="DQ1233" s="349"/>
      <c r="DR1233" s="349"/>
      <c r="DS1233" s="349"/>
      <c r="DT1233" s="349"/>
      <c r="DU1233" s="349"/>
      <c r="DV1233" s="349"/>
      <c r="DW1233" s="349"/>
      <c r="DX1233" s="349"/>
      <c r="DY1233" s="349"/>
      <c r="DZ1233" s="349"/>
      <c r="EA1233" s="349"/>
      <c r="EB1233" s="349"/>
      <c r="EC1233" s="349"/>
      <c r="ED1233" s="349"/>
      <c r="EE1233" s="349"/>
      <c r="EF1233" s="349"/>
      <c r="EG1233" s="349"/>
      <c r="EH1233" s="349"/>
      <c r="EI1233" s="349"/>
      <c r="EJ1233" s="349"/>
      <c r="EK1233" s="349"/>
      <c r="EL1233" s="349"/>
      <c r="EM1233" s="349"/>
      <c r="EN1233" s="349"/>
      <c r="EO1233" s="349"/>
      <c r="EP1233" s="349"/>
      <c r="EQ1233" s="349"/>
      <c r="ER1233" s="349"/>
      <c r="ES1233" s="349"/>
      <c r="ET1233" s="349"/>
      <c r="EU1233" s="349"/>
      <c r="EV1233" s="349"/>
      <c r="EW1233" s="349"/>
      <c r="EX1233" s="349"/>
      <c r="EY1233" s="349"/>
      <c r="EZ1233" s="349"/>
      <c r="FA1233" s="349"/>
      <c r="FB1233" s="349"/>
      <c r="FC1233" s="349"/>
      <c r="FD1233" s="349"/>
      <c r="FE1233" s="349"/>
      <c r="FF1233" s="349"/>
      <c r="FG1233" s="349"/>
      <c r="FH1233" s="349"/>
      <c r="FI1233" s="349"/>
      <c r="FJ1233" s="349"/>
      <c r="FK1233" s="349"/>
      <c r="FL1233" s="349"/>
      <c r="FM1233" s="349"/>
      <c r="FN1233" s="349"/>
      <c r="FO1233" s="349"/>
      <c r="FP1233" s="349"/>
      <c r="FQ1233" s="349"/>
      <c r="FR1233" s="349"/>
      <c r="FS1233" s="349"/>
      <c r="FT1233" s="349"/>
      <c r="FU1233" s="349"/>
      <c r="FV1233" s="349"/>
      <c r="FW1233" s="349"/>
      <c r="FX1233" s="349"/>
      <c r="FY1233" s="349"/>
      <c r="FZ1233" s="349"/>
      <c r="GA1233" s="349"/>
      <c r="GB1233" s="349"/>
      <c r="GC1233" s="349"/>
      <c r="GD1233" s="349"/>
      <c r="GE1233" s="349"/>
      <c r="GF1233" s="349"/>
      <c r="GG1233" s="349"/>
      <c r="GH1233" s="349"/>
      <c r="GI1233" s="349"/>
      <c r="GJ1233" s="349"/>
      <c r="GK1233" s="349"/>
      <c r="GL1233" s="349"/>
      <c r="GM1233" s="349"/>
      <c r="GN1233" s="349"/>
      <c r="GO1233" s="349"/>
      <c r="GP1233" s="349"/>
      <c r="GQ1233" s="349"/>
      <c r="GR1233" s="349"/>
      <c r="GS1233" s="349"/>
      <c r="GT1233" s="349"/>
      <c r="GU1233" s="349"/>
      <c r="GV1233" s="349"/>
      <c r="GW1233" s="349"/>
      <c r="GX1233" s="349"/>
      <c r="GY1233" s="349"/>
      <c r="GZ1233" s="349"/>
      <c r="HA1233" s="349"/>
      <c r="HB1233" s="349"/>
      <c r="HC1233" s="349"/>
      <c r="HD1233" s="349"/>
      <c r="HE1233" s="349"/>
      <c r="HF1233" s="349"/>
      <c r="HG1233" s="349"/>
      <c r="HH1233" s="349"/>
      <c r="HI1233" s="349"/>
      <c r="HJ1233" s="349"/>
      <c r="HK1233" s="349"/>
      <c r="HL1233" s="349"/>
      <c r="HM1233" s="349"/>
      <c r="HN1233" s="349"/>
      <c r="HO1233" s="349"/>
      <c r="HP1233" s="349"/>
      <c r="HQ1233" s="349"/>
      <c r="HR1233" s="349"/>
      <c r="HS1233" s="349"/>
      <c r="HT1233" s="349"/>
      <c r="HU1233" s="349"/>
      <c r="HV1233" s="349"/>
      <c r="HW1233" s="349"/>
      <c r="HX1233" s="349"/>
      <c r="HY1233" s="349"/>
      <c r="HZ1233" s="349"/>
      <c r="IA1233" s="349"/>
      <c r="IB1233" s="349"/>
      <c r="IC1233" s="349"/>
      <c r="ID1233" s="349"/>
      <c r="IE1233" s="349"/>
      <c r="IF1233" s="349"/>
      <c r="IG1233" s="349"/>
      <c r="IH1233" s="349"/>
      <c r="II1233" s="349"/>
      <c r="IJ1233" s="349"/>
      <c r="IK1233" s="349"/>
      <c r="IL1233" s="349"/>
      <c r="IM1233" s="349"/>
      <c r="IN1233" s="349"/>
      <c r="IO1233" s="349"/>
      <c r="IP1233" s="349"/>
      <c r="IQ1233" s="349"/>
      <c r="IR1233" s="349"/>
      <c r="IS1233" s="349"/>
      <c r="IT1233" s="349"/>
      <c r="IU1233" s="349"/>
      <c r="IV1233" s="349"/>
      <c r="IW1233" s="349"/>
    </row>
    <row r="1234" spans="1:257" s="367" customFormat="1" x14ac:dyDescent="0.15">
      <c r="A1234" s="358" t="s">
        <v>49</v>
      </c>
      <c r="B1234" s="213"/>
      <c r="C1234" s="588" t="s">
        <v>7160</v>
      </c>
      <c r="D1234" s="359" t="s">
        <v>6233</v>
      </c>
      <c r="E1234" s="359" t="s">
        <v>49</v>
      </c>
      <c r="F1234" s="360" t="s">
        <v>7268</v>
      </c>
      <c r="G1234" s="360" t="s">
        <v>7269</v>
      </c>
      <c r="H1234" s="361" t="s">
        <v>3845</v>
      </c>
      <c r="I1234" s="362" t="s">
        <v>144</v>
      </c>
      <c r="J1234" s="363" t="s">
        <v>7</v>
      </c>
      <c r="K1234" s="360" t="s">
        <v>7270</v>
      </c>
      <c r="L1234" s="362" t="s">
        <v>7271</v>
      </c>
      <c r="M1234" s="364">
        <v>26360</v>
      </c>
      <c r="N1234" s="365"/>
      <c r="O1234" s="365"/>
      <c r="P1234" s="589" t="s">
        <v>4831</v>
      </c>
      <c r="Q1234" s="489"/>
      <c r="R1234" s="489"/>
      <c r="S1234" s="489"/>
      <c r="T1234" s="489"/>
      <c r="U1234" s="489"/>
      <c r="V1234" s="489"/>
      <c r="W1234" s="489"/>
      <c r="X1234" s="489"/>
      <c r="Y1234" s="489"/>
      <c r="Z1234" s="437"/>
      <c r="AA1234" s="349"/>
      <c r="AB1234" s="366"/>
      <c r="AC1234" s="349"/>
      <c r="AD1234" s="349"/>
      <c r="AE1234" s="349"/>
      <c r="AF1234" s="349"/>
      <c r="AG1234" s="349"/>
      <c r="AH1234" s="349"/>
      <c r="AI1234" s="349"/>
      <c r="AJ1234" s="349"/>
      <c r="AK1234" s="349"/>
      <c r="AL1234" s="349"/>
      <c r="AM1234" s="349"/>
      <c r="AN1234" s="349"/>
      <c r="AO1234" s="349"/>
      <c r="AP1234" s="349"/>
      <c r="AQ1234" s="349"/>
      <c r="AR1234" s="349"/>
      <c r="AS1234" s="349"/>
      <c r="AT1234" s="349"/>
      <c r="AU1234" s="349"/>
      <c r="AV1234" s="349"/>
      <c r="AW1234" s="349"/>
      <c r="AX1234" s="349"/>
      <c r="AY1234" s="349"/>
      <c r="AZ1234" s="349"/>
      <c r="BA1234" s="349"/>
      <c r="BB1234" s="349"/>
      <c r="BC1234" s="349"/>
      <c r="BD1234" s="349"/>
      <c r="BE1234" s="349"/>
      <c r="BF1234" s="349"/>
      <c r="BG1234" s="349"/>
      <c r="BH1234" s="349"/>
      <c r="BI1234" s="349"/>
      <c r="BJ1234" s="349"/>
      <c r="BK1234" s="349"/>
      <c r="BL1234" s="349"/>
      <c r="BM1234" s="349"/>
      <c r="BN1234" s="349"/>
      <c r="BO1234" s="349"/>
      <c r="BP1234" s="349"/>
      <c r="BQ1234" s="349"/>
      <c r="BR1234" s="349"/>
      <c r="BS1234" s="349"/>
      <c r="BT1234" s="349"/>
      <c r="BU1234" s="349"/>
      <c r="BV1234" s="349"/>
      <c r="BW1234" s="349"/>
      <c r="BX1234" s="349"/>
      <c r="BY1234" s="349"/>
      <c r="BZ1234" s="349"/>
      <c r="CA1234" s="349"/>
      <c r="CB1234" s="349"/>
      <c r="CC1234" s="349"/>
      <c r="CD1234" s="349"/>
      <c r="CE1234" s="349"/>
      <c r="CF1234" s="349"/>
      <c r="CG1234" s="349"/>
      <c r="CH1234" s="349"/>
      <c r="CI1234" s="349"/>
      <c r="CJ1234" s="349"/>
      <c r="CK1234" s="349"/>
      <c r="CL1234" s="349"/>
      <c r="CM1234" s="349"/>
      <c r="CN1234" s="349"/>
      <c r="CO1234" s="349"/>
      <c r="CP1234" s="349"/>
      <c r="CQ1234" s="349"/>
      <c r="CR1234" s="349"/>
      <c r="CS1234" s="349"/>
      <c r="CT1234" s="349"/>
      <c r="CU1234" s="349"/>
      <c r="CV1234" s="349"/>
      <c r="CW1234" s="349"/>
      <c r="CX1234" s="349"/>
      <c r="CY1234" s="349"/>
      <c r="CZ1234" s="349"/>
      <c r="DA1234" s="349"/>
      <c r="DB1234" s="349"/>
      <c r="DC1234" s="349"/>
      <c r="DD1234" s="349"/>
      <c r="DE1234" s="349"/>
      <c r="DF1234" s="349"/>
      <c r="DG1234" s="349"/>
      <c r="DH1234" s="349"/>
      <c r="DI1234" s="349"/>
      <c r="DJ1234" s="349"/>
      <c r="DK1234" s="349"/>
      <c r="DL1234" s="349"/>
      <c r="DM1234" s="349"/>
      <c r="DN1234" s="349"/>
      <c r="DO1234" s="349"/>
      <c r="DP1234" s="349"/>
      <c r="DQ1234" s="349"/>
      <c r="DR1234" s="349"/>
      <c r="DS1234" s="349"/>
      <c r="DT1234" s="349"/>
      <c r="DU1234" s="349"/>
      <c r="DV1234" s="349"/>
      <c r="DW1234" s="349"/>
      <c r="DX1234" s="349"/>
      <c r="DY1234" s="349"/>
      <c r="DZ1234" s="349"/>
      <c r="EA1234" s="349"/>
      <c r="EB1234" s="349"/>
      <c r="EC1234" s="349"/>
      <c r="ED1234" s="349"/>
      <c r="EE1234" s="349"/>
      <c r="EF1234" s="349"/>
      <c r="EG1234" s="349"/>
      <c r="EH1234" s="349"/>
      <c r="EI1234" s="349"/>
      <c r="EJ1234" s="349"/>
      <c r="EK1234" s="349"/>
      <c r="EL1234" s="349"/>
      <c r="EM1234" s="349"/>
      <c r="EN1234" s="349"/>
      <c r="EO1234" s="349"/>
      <c r="EP1234" s="349"/>
      <c r="EQ1234" s="349"/>
      <c r="ER1234" s="349"/>
      <c r="ES1234" s="349"/>
      <c r="ET1234" s="349"/>
      <c r="EU1234" s="349"/>
      <c r="EV1234" s="349"/>
      <c r="EW1234" s="349"/>
      <c r="EX1234" s="349"/>
      <c r="EY1234" s="349"/>
      <c r="EZ1234" s="349"/>
      <c r="FA1234" s="349"/>
      <c r="FB1234" s="349"/>
      <c r="FC1234" s="349"/>
      <c r="FD1234" s="349"/>
      <c r="FE1234" s="349"/>
      <c r="FF1234" s="349"/>
      <c r="FG1234" s="349"/>
      <c r="FH1234" s="349"/>
      <c r="FI1234" s="349"/>
      <c r="FJ1234" s="349"/>
      <c r="FK1234" s="349"/>
      <c r="FL1234" s="349"/>
      <c r="FM1234" s="349"/>
      <c r="FN1234" s="349"/>
      <c r="FO1234" s="349"/>
      <c r="FP1234" s="349"/>
      <c r="FQ1234" s="349"/>
      <c r="FR1234" s="349"/>
      <c r="FS1234" s="349"/>
      <c r="FT1234" s="349"/>
      <c r="FU1234" s="349"/>
      <c r="FV1234" s="349"/>
      <c r="FW1234" s="349"/>
      <c r="FX1234" s="349"/>
      <c r="FY1234" s="349"/>
      <c r="FZ1234" s="349"/>
      <c r="GA1234" s="349"/>
      <c r="GB1234" s="349"/>
      <c r="GC1234" s="349"/>
      <c r="GD1234" s="349"/>
      <c r="GE1234" s="349"/>
      <c r="GF1234" s="349"/>
      <c r="GG1234" s="349"/>
      <c r="GH1234" s="349"/>
      <c r="GI1234" s="349"/>
      <c r="GJ1234" s="349"/>
      <c r="GK1234" s="349"/>
      <c r="GL1234" s="349"/>
      <c r="GM1234" s="349"/>
      <c r="GN1234" s="349"/>
      <c r="GO1234" s="349"/>
      <c r="GP1234" s="349"/>
      <c r="GQ1234" s="349"/>
      <c r="GR1234" s="349"/>
      <c r="GS1234" s="349"/>
      <c r="GT1234" s="349"/>
      <c r="GU1234" s="349"/>
      <c r="GV1234" s="349"/>
      <c r="GW1234" s="349"/>
      <c r="GX1234" s="349"/>
      <c r="GY1234" s="349"/>
      <c r="GZ1234" s="349"/>
      <c r="HA1234" s="349"/>
      <c r="HB1234" s="349"/>
      <c r="HC1234" s="349"/>
      <c r="HD1234" s="349"/>
      <c r="HE1234" s="349"/>
      <c r="HF1234" s="349"/>
      <c r="HG1234" s="349"/>
      <c r="HH1234" s="349"/>
      <c r="HI1234" s="349"/>
      <c r="HJ1234" s="349"/>
      <c r="HK1234" s="349"/>
      <c r="HL1234" s="349"/>
      <c r="HM1234" s="349"/>
      <c r="HN1234" s="349"/>
      <c r="HO1234" s="349"/>
      <c r="HP1234" s="349"/>
      <c r="HQ1234" s="349"/>
      <c r="HR1234" s="349"/>
      <c r="HS1234" s="349"/>
      <c r="HT1234" s="349"/>
      <c r="HU1234" s="349"/>
      <c r="HV1234" s="349"/>
      <c r="HW1234" s="349"/>
      <c r="HX1234" s="349"/>
      <c r="HY1234" s="349"/>
      <c r="HZ1234" s="349"/>
      <c r="IA1234" s="349"/>
      <c r="IB1234" s="349"/>
      <c r="IC1234" s="349"/>
      <c r="ID1234" s="349"/>
      <c r="IE1234" s="349"/>
      <c r="IF1234" s="349"/>
      <c r="IG1234" s="349"/>
      <c r="IH1234" s="349"/>
      <c r="II1234" s="349"/>
      <c r="IJ1234" s="349"/>
      <c r="IK1234" s="349"/>
      <c r="IL1234" s="349"/>
      <c r="IM1234" s="349"/>
      <c r="IN1234" s="349"/>
      <c r="IO1234" s="349"/>
      <c r="IP1234" s="349"/>
      <c r="IQ1234" s="349"/>
      <c r="IR1234" s="349"/>
      <c r="IS1234" s="349"/>
      <c r="IT1234" s="349"/>
      <c r="IU1234" s="349"/>
      <c r="IV1234" s="349"/>
      <c r="IW1234" s="349"/>
    </row>
    <row r="1235" spans="1:257" s="367" customFormat="1" x14ac:dyDescent="0.15">
      <c r="A1235" s="358" t="s">
        <v>49</v>
      </c>
      <c r="B1235" s="213"/>
      <c r="C1235" s="588" t="s">
        <v>7160</v>
      </c>
      <c r="D1235" s="359" t="s">
        <v>6233</v>
      </c>
      <c r="E1235" s="359" t="s">
        <v>49</v>
      </c>
      <c r="F1235" s="360" t="s">
        <v>7272</v>
      </c>
      <c r="G1235" s="360" t="s">
        <v>7273</v>
      </c>
      <c r="H1235" s="361" t="s">
        <v>7274</v>
      </c>
      <c r="I1235" s="362" t="s">
        <v>28</v>
      </c>
      <c r="J1235" s="363" t="s">
        <v>7</v>
      </c>
      <c r="K1235" s="360" t="s">
        <v>145</v>
      </c>
      <c r="L1235" s="362" t="s">
        <v>7275</v>
      </c>
      <c r="M1235" s="364">
        <v>26204</v>
      </c>
      <c r="N1235" s="365"/>
      <c r="O1235" s="365"/>
      <c r="P1235" s="589" t="s">
        <v>4831</v>
      </c>
      <c r="Q1235" s="489"/>
      <c r="R1235" s="489"/>
      <c r="S1235" s="489"/>
      <c r="T1235" s="489"/>
      <c r="U1235" s="489"/>
      <c r="V1235" s="489"/>
      <c r="W1235" s="489"/>
      <c r="X1235" s="489"/>
      <c r="Y1235" s="489"/>
      <c r="Z1235" s="437"/>
      <c r="AA1235" s="349"/>
      <c r="AB1235" s="366"/>
      <c r="AC1235" s="349"/>
      <c r="AD1235" s="349"/>
      <c r="AE1235" s="349"/>
      <c r="AF1235" s="349"/>
      <c r="AG1235" s="349"/>
      <c r="AH1235" s="349"/>
      <c r="AI1235" s="349"/>
      <c r="AJ1235" s="349"/>
      <c r="AK1235" s="349"/>
      <c r="AL1235" s="349"/>
      <c r="AM1235" s="349"/>
      <c r="AN1235" s="349"/>
      <c r="AO1235" s="349"/>
      <c r="AP1235" s="349"/>
      <c r="AQ1235" s="349"/>
      <c r="AR1235" s="349"/>
      <c r="AS1235" s="349"/>
      <c r="AT1235" s="349"/>
      <c r="AU1235" s="349"/>
      <c r="AV1235" s="349"/>
      <c r="AW1235" s="349"/>
      <c r="AX1235" s="349"/>
      <c r="AY1235" s="349"/>
      <c r="AZ1235" s="349"/>
      <c r="BA1235" s="349"/>
      <c r="BB1235" s="349"/>
      <c r="BC1235" s="349"/>
      <c r="BD1235" s="349"/>
      <c r="BE1235" s="349"/>
      <c r="BF1235" s="349"/>
      <c r="BG1235" s="349"/>
      <c r="BH1235" s="349"/>
      <c r="BI1235" s="349"/>
      <c r="BJ1235" s="349"/>
      <c r="BK1235" s="349"/>
      <c r="BL1235" s="349"/>
      <c r="BM1235" s="349"/>
      <c r="BN1235" s="349"/>
      <c r="BO1235" s="349"/>
      <c r="BP1235" s="349"/>
      <c r="BQ1235" s="349"/>
      <c r="BR1235" s="349"/>
      <c r="BS1235" s="349"/>
      <c r="BT1235" s="349"/>
      <c r="BU1235" s="349"/>
      <c r="BV1235" s="349"/>
      <c r="BW1235" s="349"/>
      <c r="BX1235" s="349"/>
      <c r="BY1235" s="349"/>
      <c r="BZ1235" s="349"/>
      <c r="CA1235" s="349"/>
      <c r="CB1235" s="349"/>
      <c r="CC1235" s="349"/>
      <c r="CD1235" s="349"/>
      <c r="CE1235" s="349"/>
      <c r="CF1235" s="349"/>
      <c r="CG1235" s="349"/>
      <c r="CH1235" s="349"/>
      <c r="CI1235" s="349"/>
      <c r="CJ1235" s="349"/>
      <c r="CK1235" s="349"/>
      <c r="CL1235" s="349"/>
      <c r="CM1235" s="349"/>
      <c r="CN1235" s="349"/>
      <c r="CO1235" s="349"/>
      <c r="CP1235" s="349"/>
      <c r="CQ1235" s="349"/>
      <c r="CR1235" s="349"/>
      <c r="CS1235" s="349"/>
      <c r="CT1235" s="349"/>
      <c r="CU1235" s="349"/>
      <c r="CV1235" s="349"/>
      <c r="CW1235" s="349"/>
      <c r="CX1235" s="349"/>
      <c r="CY1235" s="349"/>
      <c r="CZ1235" s="349"/>
      <c r="DA1235" s="349"/>
      <c r="DB1235" s="349"/>
      <c r="DC1235" s="349"/>
      <c r="DD1235" s="349"/>
      <c r="DE1235" s="349"/>
      <c r="DF1235" s="349"/>
      <c r="DG1235" s="349"/>
      <c r="DH1235" s="349"/>
      <c r="DI1235" s="349"/>
      <c r="DJ1235" s="349"/>
      <c r="DK1235" s="349"/>
      <c r="DL1235" s="349"/>
      <c r="DM1235" s="349"/>
      <c r="DN1235" s="349"/>
      <c r="DO1235" s="349"/>
      <c r="DP1235" s="349"/>
      <c r="DQ1235" s="349"/>
      <c r="DR1235" s="349"/>
      <c r="DS1235" s="349"/>
      <c r="DT1235" s="349"/>
      <c r="DU1235" s="349"/>
      <c r="DV1235" s="349"/>
      <c r="DW1235" s="349"/>
      <c r="DX1235" s="349"/>
      <c r="DY1235" s="349"/>
      <c r="DZ1235" s="349"/>
      <c r="EA1235" s="349"/>
      <c r="EB1235" s="349"/>
      <c r="EC1235" s="349"/>
      <c r="ED1235" s="349"/>
      <c r="EE1235" s="349"/>
      <c r="EF1235" s="349"/>
      <c r="EG1235" s="349"/>
      <c r="EH1235" s="349"/>
      <c r="EI1235" s="349"/>
      <c r="EJ1235" s="349"/>
      <c r="EK1235" s="349"/>
      <c r="EL1235" s="349"/>
      <c r="EM1235" s="349"/>
      <c r="EN1235" s="349"/>
      <c r="EO1235" s="349"/>
      <c r="EP1235" s="349"/>
      <c r="EQ1235" s="349"/>
      <c r="ER1235" s="349"/>
      <c r="ES1235" s="349"/>
      <c r="ET1235" s="349"/>
      <c r="EU1235" s="349"/>
      <c r="EV1235" s="349"/>
      <c r="EW1235" s="349"/>
      <c r="EX1235" s="349"/>
      <c r="EY1235" s="349"/>
      <c r="EZ1235" s="349"/>
      <c r="FA1235" s="349"/>
      <c r="FB1235" s="349"/>
      <c r="FC1235" s="349"/>
      <c r="FD1235" s="349"/>
      <c r="FE1235" s="349"/>
      <c r="FF1235" s="349"/>
      <c r="FG1235" s="349"/>
      <c r="FH1235" s="349"/>
      <c r="FI1235" s="349"/>
      <c r="FJ1235" s="349"/>
      <c r="FK1235" s="349"/>
      <c r="FL1235" s="349"/>
      <c r="FM1235" s="349"/>
      <c r="FN1235" s="349"/>
      <c r="FO1235" s="349"/>
      <c r="FP1235" s="349"/>
      <c r="FQ1235" s="349"/>
      <c r="FR1235" s="349"/>
      <c r="FS1235" s="349"/>
      <c r="FT1235" s="349"/>
      <c r="FU1235" s="349"/>
      <c r="FV1235" s="349"/>
      <c r="FW1235" s="349"/>
      <c r="FX1235" s="349"/>
      <c r="FY1235" s="349"/>
      <c r="FZ1235" s="349"/>
      <c r="GA1235" s="349"/>
      <c r="GB1235" s="349"/>
      <c r="GC1235" s="349"/>
      <c r="GD1235" s="349"/>
      <c r="GE1235" s="349"/>
      <c r="GF1235" s="349"/>
      <c r="GG1235" s="349"/>
      <c r="GH1235" s="349"/>
      <c r="GI1235" s="349"/>
      <c r="GJ1235" s="349"/>
      <c r="GK1235" s="349"/>
      <c r="GL1235" s="349"/>
      <c r="GM1235" s="349"/>
      <c r="GN1235" s="349"/>
      <c r="GO1235" s="349"/>
      <c r="GP1235" s="349"/>
      <c r="GQ1235" s="349"/>
      <c r="GR1235" s="349"/>
      <c r="GS1235" s="349"/>
      <c r="GT1235" s="349"/>
      <c r="GU1235" s="349"/>
      <c r="GV1235" s="349"/>
      <c r="GW1235" s="349"/>
      <c r="GX1235" s="349"/>
      <c r="GY1235" s="349"/>
      <c r="GZ1235" s="349"/>
      <c r="HA1235" s="349"/>
      <c r="HB1235" s="349"/>
      <c r="HC1235" s="349"/>
      <c r="HD1235" s="349"/>
      <c r="HE1235" s="349"/>
      <c r="HF1235" s="349"/>
      <c r="HG1235" s="349"/>
      <c r="HH1235" s="349"/>
      <c r="HI1235" s="349"/>
      <c r="HJ1235" s="349"/>
      <c r="HK1235" s="349"/>
      <c r="HL1235" s="349"/>
      <c r="HM1235" s="349"/>
      <c r="HN1235" s="349"/>
      <c r="HO1235" s="349"/>
      <c r="HP1235" s="349"/>
      <c r="HQ1235" s="349"/>
      <c r="HR1235" s="349"/>
      <c r="HS1235" s="349"/>
      <c r="HT1235" s="349"/>
      <c r="HU1235" s="349"/>
      <c r="HV1235" s="349"/>
      <c r="HW1235" s="349"/>
      <c r="HX1235" s="349"/>
      <c r="HY1235" s="349"/>
      <c r="HZ1235" s="349"/>
      <c r="IA1235" s="349"/>
      <c r="IB1235" s="349"/>
      <c r="IC1235" s="349"/>
      <c r="ID1235" s="349"/>
      <c r="IE1235" s="349"/>
      <c r="IF1235" s="349"/>
      <c r="IG1235" s="349"/>
      <c r="IH1235" s="349"/>
      <c r="II1235" s="349"/>
      <c r="IJ1235" s="349"/>
      <c r="IK1235" s="349"/>
      <c r="IL1235" s="349"/>
      <c r="IM1235" s="349"/>
      <c r="IN1235" s="349"/>
      <c r="IO1235" s="349"/>
      <c r="IP1235" s="349"/>
      <c r="IQ1235" s="349"/>
      <c r="IR1235" s="349"/>
      <c r="IS1235" s="349"/>
      <c r="IT1235" s="349"/>
      <c r="IU1235" s="349"/>
      <c r="IV1235" s="349"/>
      <c r="IW1235" s="349"/>
    </row>
    <row r="1236" spans="1:257" s="367" customFormat="1" x14ac:dyDescent="0.15">
      <c r="A1236" s="358" t="s">
        <v>49</v>
      </c>
      <c r="B1236" s="213"/>
      <c r="C1236" s="588" t="s">
        <v>7160</v>
      </c>
      <c r="D1236" s="359" t="s">
        <v>6233</v>
      </c>
      <c r="E1236" s="359" t="s">
        <v>49</v>
      </c>
      <c r="F1236" s="360" t="s">
        <v>7276</v>
      </c>
      <c r="G1236" s="360" t="s">
        <v>7277</v>
      </c>
      <c r="H1236" s="361" t="s">
        <v>2777</v>
      </c>
      <c r="I1236" s="362" t="s">
        <v>146</v>
      </c>
      <c r="J1236" s="363" t="s">
        <v>7</v>
      </c>
      <c r="K1236" s="360" t="s">
        <v>7278</v>
      </c>
      <c r="L1236" s="362" t="s">
        <v>7279</v>
      </c>
      <c r="M1236" s="364">
        <v>26743</v>
      </c>
      <c r="N1236" s="365"/>
      <c r="O1236" s="365"/>
      <c r="P1236" s="589" t="s">
        <v>4831</v>
      </c>
      <c r="Q1236" s="489"/>
      <c r="R1236" s="489"/>
      <c r="S1236" s="489"/>
      <c r="T1236" s="489"/>
      <c r="U1236" s="489"/>
      <c r="V1236" s="489"/>
      <c r="W1236" s="489"/>
      <c r="X1236" s="489"/>
      <c r="Y1236" s="489"/>
      <c r="Z1236" s="437"/>
      <c r="AA1236" s="349"/>
      <c r="AB1236" s="366"/>
      <c r="AC1236" s="349"/>
      <c r="AD1236" s="349"/>
      <c r="AE1236" s="349"/>
      <c r="AF1236" s="349"/>
      <c r="AG1236" s="349"/>
      <c r="AH1236" s="349"/>
      <c r="AI1236" s="349"/>
      <c r="AJ1236" s="349"/>
      <c r="AK1236" s="349"/>
      <c r="AL1236" s="349"/>
      <c r="AM1236" s="349"/>
      <c r="AN1236" s="349"/>
      <c r="AO1236" s="349"/>
      <c r="AP1236" s="349"/>
      <c r="AQ1236" s="349"/>
      <c r="AR1236" s="349"/>
      <c r="AS1236" s="349"/>
      <c r="AT1236" s="349"/>
      <c r="AU1236" s="349"/>
      <c r="AV1236" s="349"/>
      <c r="AW1236" s="349"/>
      <c r="AX1236" s="349"/>
      <c r="AY1236" s="349"/>
      <c r="AZ1236" s="349"/>
      <c r="BA1236" s="349"/>
      <c r="BB1236" s="349"/>
      <c r="BC1236" s="349"/>
      <c r="BD1236" s="349"/>
      <c r="BE1236" s="349"/>
      <c r="BF1236" s="349"/>
      <c r="BG1236" s="349"/>
      <c r="BH1236" s="349"/>
      <c r="BI1236" s="349"/>
      <c r="BJ1236" s="349"/>
      <c r="BK1236" s="349"/>
      <c r="BL1236" s="349"/>
      <c r="BM1236" s="349"/>
      <c r="BN1236" s="349"/>
      <c r="BO1236" s="349"/>
      <c r="BP1236" s="349"/>
      <c r="BQ1236" s="349"/>
      <c r="BR1236" s="349"/>
      <c r="BS1236" s="349"/>
      <c r="BT1236" s="349"/>
      <c r="BU1236" s="349"/>
      <c r="BV1236" s="349"/>
      <c r="BW1236" s="349"/>
      <c r="BX1236" s="349"/>
      <c r="BY1236" s="349"/>
      <c r="BZ1236" s="349"/>
      <c r="CA1236" s="349"/>
      <c r="CB1236" s="349"/>
      <c r="CC1236" s="349"/>
      <c r="CD1236" s="349"/>
      <c r="CE1236" s="349"/>
      <c r="CF1236" s="349"/>
      <c r="CG1236" s="349"/>
      <c r="CH1236" s="349"/>
      <c r="CI1236" s="349"/>
      <c r="CJ1236" s="349"/>
      <c r="CK1236" s="349"/>
      <c r="CL1236" s="349"/>
      <c r="CM1236" s="349"/>
      <c r="CN1236" s="349"/>
      <c r="CO1236" s="349"/>
      <c r="CP1236" s="349"/>
      <c r="CQ1236" s="349"/>
      <c r="CR1236" s="349"/>
      <c r="CS1236" s="349"/>
      <c r="CT1236" s="349"/>
      <c r="CU1236" s="349"/>
      <c r="CV1236" s="349"/>
      <c r="CW1236" s="349"/>
      <c r="CX1236" s="349"/>
      <c r="CY1236" s="349"/>
      <c r="CZ1236" s="349"/>
      <c r="DA1236" s="349"/>
      <c r="DB1236" s="349"/>
      <c r="DC1236" s="349"/>
      <c r="DD1236" s="349"/>
      <c r="DE1236" s="349"/>
      <c r="DF1236" s="349"/>
      <c r="DG1236" s="349"/>
      <c r="DH1236" s="349"/>
      <c r="DI1236" s="349"/>
      <c r="DJ1236" s="349"/>
      <c r="DK1236" s="349"/>
      <c r="DL1236" s="349"/>
      <c r="DM1236" s="349"/>
      <c r="DN1236" s="349"/>
      <c r="DO1236" s="349"/>
      <c r="DP1236" s="349"/>
      <c r="DQ1236" s="349"/>
      <c r="DR1236" s="349"/>
      <c r="DS1236" s="349"/>
      <c r="DT1236" s="349"/>
      <c r="DU1236" s="349"/>
      <c r="DV1236" s="349"/>
      <c r="DW1236" s="349"/>
      <c r="DX1236" s="349"/>
      <c r="DY1236" s="349"/>
      <c r="DZ1236" s="349"/>
      <c r="EA1236" s="349"/>
      <c r="EB1236" s="349"/>
      <c r="EC1236" s="349"/>
      <c r="ED1236" s="349"/>
      <c r="EE1236" s="349"/>
      <c r="EF1236" s="349"/>
      <c r="EG1236" s="349"/>
      <c r="EH1236" s="349"/>
      <c r="EI1236" s="349"/>
      <c r="EJ1236" s="349"/>
      <c r="EK1236" s="349"/>
      <c r="EL1236" s="349"/>
      <c r="EM1236" s="349"/>
      <c r="EN1236" s="349"/>
      <c r="EO1236" s="349"/>
      <c r="EP1236" s="349"/>
      <c r="EQ1236" s="349"/>
      <c r="ER1236" s="349"/>
      <c r="ES1236" s="349"/>
      <c r="ET1236" s="349"/>
      <c r="EU1236" s="349"/>
      <c r="EV1236" s="349"/>
      <c r="EW1236" s="349"/>
      <c r="EX1236" s="349"/>
      <c r="EY1236" s="349"/>
      <c r="EZ1236" s="349"/>
      <c r="FA1236" s="349"/>
      <c r="FB1236" s="349"/>
      <c r="FC1236" s="349"/>
      <c r="FD1236" s="349"/>
      <c r="FE1236" s="349"/>
      <c r="FF1236" s="349"/>
      <c r="FG1236" s="349"/>
      <c r="FH1236" s="349"/>
      <c r="FI1236" s="349"/>
      <c r="FJ1236" s="349"/>
      <c r="FK1236" s="349"/>
      <c r="FL1236" s="349"/>
      <c r="FM1236" s="349"/>
      <c r="FN1236" s="349"/>
      <c r="FO1236" s="349"/>
      <c r="FP1236" s="349"/>
      <c r="FQ1236" s="349"/>
      <c r="FR1236" s="349"/>
      <c r="FS1236" s="349"/>
      <c r="FT1236" s="349"/>
      <c r="FU1236" s="349"/>
      <c r="FV1236" s="349"/>
      <c r="FW1236" s="349"/>
      <c r="FX1236" s="349"/>
      <c r="FY1236" s="349"/>
      <c r="FZ1236" s="349"/>
      <c r="GA1236" s="349"/>
      <c r="GB1236" s="349"/>
      <c r="GC1236" s="349"/>
      <c r="GD1236" s="349"/>
      <c r="GE1236" s="349"/>
      <c r="GF1236" s="349"/>
      <c r="GG1236" s="349"/>
      <c r="GH1236" s="349"/>
      <c r="GI1236" s="349"/>
      <c r="GJ1236" s="349"/>
      <c r="GK1236" s="349"/>
      <c r="GL1236" s="349"/>
      <c r="GM1236" s="349"/>
      <c r="GN1236" s="349"/>
      <c r="GO1236" s="349"/>
      <c r="GP1236" s="349"/>
      <c r="GQ1236" s="349"/>
      <c r="GR1236" s="349"/>
      <c r="GS1236" s="349"/>
      <c r="GT1236" s="349"/>
      <c r="GU1236" s="349"/>
      <c r="GV1236" s="349"/>
      <c r="GW1236" s="349"/>
      <c r="GX1236" s="349"/>
      <c r="GY1236" s="349"/>
      <c r="GZ1236" s="349"/>
      <c r="HA1236" s="349"/>
      <c r="HB1236" s="349"/>
      <c r="HC1236" s="349"/>
      <c r="HD1236" s="349"/>
      <c r="HE1236" s="349"/>
      <c r="HF1236" s="349"/>
      <c r="HG1236" s="349"/>
      <c r="HH1236" s="349"/>
      <c r="HI1236" s="349"/>
      <c r="HJ1236" s="349"/>
      <c r="HK1236" s="349"/>
      <c r="HL1236" s="349"/>
      <c r="HM1236" s="349"/>
      <c r="HN1236" s="349"/>
      <c r="HO1236" s="349"/>
      <c r="HP1236" s="349"/>
      <c r="HQ1236" s="349"/>
      <c r="HR1236" s="349"/>
      <c r="HS1236" s="349"/>
      <c r="HT1236" s="349"/>
      <c r="HU1236" s="349"/>
      <c r="HV1236" s="349"/>
      <c r="HW1236" s="349"/>
      <c r="HX1236" s="349"/>
      <c r="HY1236" s="349"/>
      <c r="HZ1236" s="349"/>
      <c r="IA1236" s="349"/>
      <c r="IB1236" s="349"/>
      <c r="IC1236" s="349"/>
      <c r="ID1236" s="349"/>
      <c r="IE1236" s="349"/>
      <c r="IF1236" s="349"/>
      <c r="IG1236" s="349"/>
      <c r="IH1236" s="349"/>
      <c r="II1236" s="349"/>
      <c r="IJ1236" s="349"/>
      <c r="IK1236" s="349"/>
      <c r="IL1236" s="349"/>
      <c r="IM1236" s="349"/>
      <c r="IN1236" s="349"/>
      <c r="IO1236" s="349"/>
      <c r="IP1236" s="349"/>
      <c r="IQ1236" s="349"/>
      <c r="IR1236" s="349"/>
      <c r="IS1236" s="349"/>
      <c r="IT1236" s="349"/>
      <c r="IU1236" s="349"/>
      <c r="IV1236" s="349"/>
      <c r="IW1236" s="349"/>
    </row>
    <row r="1237" spans="1:257" s="367" customFormat="1" x14ac:dyDescent="0.15">
      <c r="A1237" s="358" t="s">
        <v>49</v>
      </c>
      <c r="B1237" s="213"/>
      <c r="C1237" s="588" t="s">
        <v>7160</v>
      </c>
      <c r="D1237" s="359" t="s">
        <v>6233</v>
      </c>
      <c r="E1237" s="359" t="s">
        <v>49</v>
      </c>
      <c r="F1237" s="360" t="s">
        <v>7280</v>
      </c>
      <c r="G1237" s="360" t="s">
        <v>2493</v>
      </c>
      <c r="H1237" s="361" t="s">
        <v>2776</v>
      </c>
      <c r="I1237" s="362" t="s">
        <v>1973</v>
      </c>
      <c r="J1237" s="363" t="s">
        <v>7</v>
      </c>
      <c r="K1237" s="360" t="s">
        <v>147</v>
      </c>
      <c r="L1237" s="362" t="s">
        <v>7801</v>
      </c>
      <c r="M1237" s="364">
        <v>26754</v>
      </c>
      <c r="N1237" s="365"/>
      <c r="O1237" s="365"/>
      <c r="P1237" s="589" t="s">
        <v>4831</v>
      </c>
      <c r="Q1237" s="489"/>
      <c r="R1237" s="489"/>
      <c r="S1237" s="489"/>
      <c r="T1237" s="489"/>
      <c r="U1237" s="489"/>
      <c r="V1237" s="489"/>
      <c r="W1237" s="489"/>
      <c r="X1237" s="489"/>
      <c r="Y1237" s="489"/>
      <c r="Z1237" s="437"/>
      <c r="AA1237" s="349"/>
      <c r="AB1237" s="366"/>
      <c r="AC1237" s="349"/>
      <c r="AD1237" s="349"/>
      <c r="AE1237" s="349"/>
      <c r="AF1237" s="349"/>
      <c r="AG1237" s="349"/>
      <c r="AH1237" s="349"/>
      <c r="AI1237" s="349"/>
      <c r="AJ1237" s="349"/>
      <c r="AK1237" s="349"/>
      <c r="AL1237" s="349"/>
      <c r="AM1237" s="349"/>
      <c r="AN1237" s="349"/>
      <c r="AO1237" s="349"/>
      <c r="AP1237" s="349"/>
      <c r="AQ1237" s="349"/>
      <c r="AR1237" s="349"/>
      <c r="AS1237" s="349"/>
      <c r="AT1237" s="349"/>
      <c r="AU1237" s="349"/>
      <c r="AV1237" s="349"/>
      <c r="AW1237" s="349"/>
      <c r="AX1237" s="349"/>
      <c r="AY1237" s="349"/>
      <c r="AZ1237" s="349"/>
      <c r="BA1237" s="349"/>
      <c r="BB1237" s="349"/>
      <c r="BC1237" s="349"/>
      <c r="BD1237" s="349"/>
      <c r="BE1237" s="349"/>
      <c r="BF1237" s="349"/>
      <c r="BG1237" s="349"/>
      <c r="BH1237" s="349"/>
      <c r="BI1237" s="349"/>
      <c r="BJ1237" s="349"/>
      <c r="BK1237" s="349"/>
      <c r="BL1237" s="349"/>
      <c r="BM1237" s="349"/>
      <c r="BN1237" s="349"/>
      <c r="BO1237" s="349"/>
      <c r="BP1237" s="349"/>
      <c r="BQ1237" s="349"/>
      <c r="BR1237" s="349"/>
      <c r="BS1237" s="349"/>
      <c r="BT1237" s="349"/>
      <c r="BU1237" s="349"/>
      <c r="BV1237" s="349"/>
      <c r="BW1237" s="349"/>
      <c r="BX1237" s="349"/>
      <c r="BY1237" s="349"/>
      <c r="BZ1237" s="349"/>
      <c r="CA1237" s="349"/>
      <c r="CB1237" s="349"/>
      <c r="CC1237" s="349"/>
      <c r="CD1237" s="349"/>
      <c r="CE1237" s="349"/>
      <c r="CF1237" s="349"/>
      <c r="CG1237" s="349"/>
      <c r="CH1237" s="349"/>
      <c r="CI1237" s="349"/>
      <c r="CJ1237" s="349"/>
      <c r="CK1237" s="349"/>
      <c r="CL1237" s="349"/>
      <c r="CM1237" s="349"/>
      <c r="CN1237" s="349"/>
      <c r="CO1237" s="349"/>
      <c r="CP1237" s="349"/>
      <c r="CQ1237" s="349"/>
      <c r="CR1237" s="349"/>
      <c r="CS1237" s="349"/>
      <c r="CT1237" s="349"/>
      <c r="CU1237" s="349"/>
      <c r="CV1237" s="349"/>
      <c r="CW1237" s="349"/>
      <c r="CX1237" s="349"/>
      <c r="CY1237" s="349"/>
      <c r="CZ1237" s="349"/>
      <c r="DA1237" s="349"/>
      <c r="DB1237" s="349"/>
      <c r="DC1237" s="349"/>
      <c r="DD1237" s="349"/>
      <c r="DE1237" s="349"/>
      <c r="DF1237" s="349"/>
      <c r="DG1237" s="349"/>
      <c r="DH1237" s="349"/>
      <c r="DI1237" s="349"/>
      <c r="DJ1237" s="349"/>
      <c r="DK1237" s="349"/>
      <c r="DL1237" s="349"/>
      <c r="DM1237" s="349"/>
      <c r="DN1237" s="349"/>
      <c r="DO1237" s="349"/>
      <c r="DP1237" s="349"/>
      <c r="DQ1237" s="349"/>
      <c r="DR1237" s="349"/>
      <c r="DS1237" s="349"/>
      <c r="DT1237" s="349"/>
      <c r="DU1237" s="349"/>
      <c r="DV1237" s="349"/>
      <c r="DW1237" s="349"/>
      <c r="DX1237" s="349"/>
      <c r="DY1237" s="349"/>
      <c r="DZ1237" s="349"/>
      <c r="EA1237" s="349"/>
      <c r="EB1237" s="349"/>
      <c r="EC1237" s="349"/>
      <c r="ED1237" s="349"/>
      <c r="EE1237" s="349"/>
      <c r="EF1237" s="349"/>
      <c r="EG1237" s="349"/>
      <c r="EH1237" s="349"/>
      <c r="EI1237" s="349"/>
      <c r="EJ1237" s="349"/>
      <c r="EK1237" s="349"/>
      <c r="EL1237" s="349"/>
      <c r="EM1237" s="349"/>
      <c r="EN1237" s="349"/>
      <c r="EO1237" s="349"/>
      <c r="EP1237" s="349"/>
      <c r="EQ1237" s="349"/>
      <c r="ER1237" s="349"/>
      <c r="ES1237" s="349"/>
      <c r="ET1237" s="349"/>
      <c r="EU1237" s="349"/>
      <c r="EV1237" s="349"/>
      <c r="EW1237" s="349"/>
      <c r="EX1237" s="349"/>
      <c r="EY1237" s="349"/>
      <c r="EZ1237" s="349"/>
      <c r="FA1237" s="349"/>
      <c r="FB1237" s="349"/>
      <c r="FC1237" s="349"/>
      <c r="FD1237" s="349"/>
      <c r="FE1237" s="349"/>
      <c r="FF1237" s="349"/>
      <c r="FG1237" s="349"/>
      <c r="FH1237" s="349"/>
      <c r="FI1237" s="349"/>
      <c r="FJ1237" s="349"/>
      <c r="FK1237" s="349"/>
      <c r="FL1237" s="349"/>
      <c r="FM1237" s="349"/>
      <c r="FN1237" s="349"/>
      <c r="FO1237" s="349"/>
      <c r="FP1237" s="349"/>
      <c r="FQ1237" s="349"/>
      <c r="FR1237" s="349"/>
      <c r="FS1237" s="349"/>
      <c r="FT1237" s="349"/>
      <c r="FU1237" s="349"/>
      <c r="FV1237" s="349"/>
      <c r="FW1237" s="349"/>
      <c r="FX1237" s="349"/>
      <c r="FY1237" s="349"/>
      <c r="FZ1237" s="349"/>
      <c r="GA1237" s="349"/>
      <c r="GB1237" s="349"/>
      <c r="GC1237" s="349"/>
      <c r="GD1237" s="349"/>
      <c r="GE1237" s="349"/>
      <c r="GF1237" s="349"/>
      <c r="GG1237" s="349"/>
      <c r="GH1237" s="349"/>
      <c r="GI1237" s="349"/>
      <c r="GJ1237" s="349"/>
      <c r="GK1237" s="349"/>
      <c r="GL1237" s="349"/>
      <c r="GM1237" s="349"/>
      <c r="GN1237" s="349"/>
      <c r="GO1237" s="349"/>
      <c r="GP1237" s="349"/>
      <c r="GQ1237" s="349"/>
      <c r="GR1237" s="349"/>
      <c r="GS1237" s="349"/>
      <c r="GT1237" s="349"/>
      <c r="GU1237" s="349"/>
      <c r="GV1237" s="349"/>
      <c r="GW1237" s="349"/>
      <c r="GX1237" s="349"/>
      <c r="GY1237" s="349"/>
      <c r="GZ1237" s="349"/>
      <c r="HA1237" s="349"/>
      <c r="HB1237" s="349"/>
      <c r="HC1237" s="349"/>
      <c r="HD1237" s="349"/>
      <c r="HE1237" s="349"/>
      <c r="HF1237" s="349"/>
      <c r="HG1237" s="349"/>
      <c r="HH1237" s="349"/>
      <c r="HI1237" s="349"/>
      <c r="HJ1237" s="349"/>
      <c r="HK1237" s="349"/>
      <c r="HL1237" s="349"/>
      <c r="HM1237" s="349"/>
      <c r="HN1237" s="349"/>
      <c r="HO1237" s="349"/>
      <c r="HP1237" s="349"/>
      <c r="HQ1237" s="349"/>
      <c r="HR1237" s="349"/>
      <c r="HS1237" s="349"/>
      <c r="HT1237" s="349"/>
      <c r="HU1237" s="349"/>
      <c r="HV1237" s="349"/>
      <c r="HW1237" s="349"/>
      <c r="HX1237" s="349"/>
      <c r="HY1237" s="349"/>
      <c r="HZ1237" s="349"/>
      <c r="IA1237" s="349"/>
      <c r="IB1237" s="349"/>
      <c r="IC1237" s="349"/>
      <c r="ID1237" s="349"/>
      <c r="IE1237" s="349"/>
      <c r="IF1237" s="349"/>
      <c r="IG1237" s="349"/>
      <c r="IH1237" s="349"/>
      <c r="II1237" s="349"/>
      <c r="IJ1237" s="349"/>
      <c r="IK1237" s="349"/>
      <c r="IL1237" s="349"/>
      <c r="IM1237" s="349"/>
      <c r="IN1237" s="349"/>
      <c r="IO1237" s="349"/>
      <c r="IP1237" s="349"/>
      <c r="IQ1237" s="349"/>
      <c r="IR1237" s="349"/>
      <c r="IS1237" s="349"/>
      <c r="IT1237" s="349"/>
      <c r="IU1237" s="349"/>
      <c r="IV1237" s="349"/>
      <c r="IW1237" s="349"/>
    </row>
    <row r="1238" spans="1:257" s="367" customFormat="1" x14ac:dyDescent="0.15">
      <c r="A1238" s="358" t="s">
        <v>49</v>
      </c>
      <c r="B1238" s="213"/>
      <c r="C1238" s="588" t="s">
        <v>7160</v>
      </c>
      <c r="D1238" s="359" t="s">
        <v>6233</v>
      </c>
      <c r="E1238" s="359" t="s">
        <v>49</v>
      </c>
      <c r="F1238" s="360" t="s">
        <v>7281</v>
      </c>
      <c r="G1238" s="360" t="s">
        <v>2492</v>
      </c>
      <c r="H1238" s="361" t="s">
        <v>2775</v>
      </c>
      <c r="I1238" s="362" t="s">
        <v>149</v>
      </c>
      <c r="J1238" s="363" t="s">
        <v>7</v>
      </c>
      <c r="K1238" s="360" t="s">
        <v>148</v>
      </c>
      <c r="L1238" s="362" t="s">
        <v>7802</v>
      </c>
      <c r="M1238" s="364">
        <v>26754</v>
      </c>
      <c r="N1238" s="365"/>
      <c r="O1238" s="365"/>
      <c r="P1238" s="589" t="s">
        <v>4831</v>
      </c>
      <c r="Q1238" s="489"/>
      <c r="R1238" s="489"/>
      <c r="S1238" s="489"/>
      <c r="T1238" s="489"/>
      <c r="U1238" s="489"/>
      <c r="V1238" s="489"/>
      <c r="W1238" s="489"/>
      <c r="X1238" s="489"/>
      <c r="Y1238" s="489"/>
      <c r="Z1238" s="437"/>
      <c r="AA1238" s="349"/>
      <c r="AB1238" s="366"/>
      <c r="AC1238" s="349"/>
      <c r="AD1238" s="349"/>
      <c r="AE1238" s="349"/>
      <c r="AF1238" s="349"/>
      <c r="AG1238" s="349"/>
      <c r="AH1238" s="349"/>
      <c r="AI1238" s="349"/>
      <c r="AJ1238" s="349"/>
      <c r="AK1238" s="349"/>
      <c r="AL1238" s="349"/>
      <c r="AM1238" s="349"/>
      <c r="AN1238" s="349"/>
      <c r="AO1238" s="349"/>
      <c r="AP1238" s="349"/>
      <c r="AQ1238" s="349"/>
      <c r="AR1238" s="349"/>
      <c r="AS1238" s="349"/>
      <c r="AT1238" s="349"/>
      <c r="AU1238" s="349"/>
      <c r="AV1238" s="349"/>
      <c r="AW1238" s="349"/>
      <c r="AX1238" s="349"/>
      <c r="AY1238" s="349"/>
      <c r="AZ1238" s="349"/>
      <c r="BA1238" s="349"/>
      <c r="BB1238" s="349"/>
      <c r="BC1238" s="349"/>
      <c r="BD1238" s="349"/>
      <c r="BE1238" s="349"/>
      <c r="BF1238" s="349"/>
      <c r="BG1238" s="349"/>
      <c r="BH1238" s="349"/>
      <c r="BI1238" s="349"/>
      <c r="BJ1238" s="349"/>
      <c r="BK1238" s="349"/>
      <c r="BL1238" s="349"/>
      <c r="BM1238" s="349"/>
      <c r="BN1238" s="349"/>
      <c r="BO1238" s="349"/>
      <c r="BP1238" s="349"/>
      <c r="BQ1238" s="349"/>
      <c r="BR1238" s="349"/>
      <c r="BS1238" s="349"/>
      <c r="BT1238" s="349"/>
      <c r="BU1238" s="349"/>
      <c r="BV1238" s="349"/>
      <c r="BW1238" s="349"/>
      <c r="BX1238" s="349"/>
      <c r="BY1238" s="349"/>
      <c r="BZ1238" s="349"/>
      <c r="CA1238" s="349"/>
      <c r="CB1238" s="349"/>
      <c r="CC1238" s="349"/>
      <c r="CD1238" s="349"/>
      <c r="CE1238" s="349"/>
      <c r="CF1238" s="349"/>
      <c r="CG1238" s="349"/>
      <c r="CH1238" s="349"/>
      <c r="CI1238" s="349"/>
      <c r="CJ1238" s="349"/>
      <c r="CK1238" s="349"/>
      <c r="CL1238" s="349"/>
      <c r="CM1238" s="349"/>
      <c r="CN1238" s="349"/>
      <c r="CO1238" s="349"/>
      <c r="CP1238" s="349"/>
      <c r="CQ1238" s="349"/>
      <c r="CR1238" s="349"/>
      <c r="CS1238" s="349"/>
      <c r="CT1238" s="349"/>
      <c r="CU1238" s="349"/>
      <c r="CV1238" s="349"/>
      <c r="CW1238" s="349"/>
      <c r="CX1238" s="349"/>
      <c r="CY1238" s="349"/>
      <c r="CZ1238" s="349"/>
      <c r="DA1238" s="349"/>
      <c r="DB1238" s="349"/>
      <c r="DC1238" s="349"/>
      <c r="DD1238" s="349"/>
      <c r="DE1238" s="349"/>
      <c r="DF1238" s="349"/>
      <c r="DG1238" s="349"/>
      <c r="DH1238" s="349"/>
      <c r="DI1238" s="349"/>
      <c r="DJ1238" s="349"/>
      <c r="DK1238" s="349"/>
      <c r="DL1238" s="349"/>
      <c r="DM1238" s="349"/>
      <c r="DN1238" s="349"/>
      <c r="DO1238" s="349"/>
      <c r="DP1238" s="349"/>
      <c r="DQ1238" s="349"/>
      <c r="DR1238" s="349"/>
      <c r="DS1238" s="349"/>
      <c r="DT1238" s="349"/>
      <c r="DU1238" s="349"/>
      <c r="DV1238" s="349"/>
      <c r="DW1238" s="349"/>
      <c r="DX1238" s="349"/>
      <c r="DY1238" s="349"/>
      <c r="DZ1238" s="349"/>
      <c r="EA1238" s="349"/>
      <c r="EB1238" s="349"/>
      <c r="EC1238" s="349"/>
      <c r="ED1238" s="349"/>
      <c r="EE1238" s="349"/>
      <c r="EF1238" s="349"/>
      <c r="EG1238" s="349"/>
      <c r="EH1238" s="349"/>
      <c r="EI1238" s="349"/>
      <c r="EJ1238" s="349"/>
      <c r="EK1238" s="349"/>
      <c r="EL1238" s="349"/>
      <c r="EM1238" s="349"/>
      <c r="EN1238" s="349"/>
      <c r="EO1238" s="349"/>
      <c r="EP1238" s="349"/>
      <c r="EQ1238" s="349"/>
      <c r="ER1238" s="349"/>
      <c r="ES1238" s="349"/>
      <c r="ET1238" s="349"/>
      <c r="EU1238" s="349"/>
      <c r="EV1238" s="349"/>
      <c r="EW1238" s="349"/>
      <c r="EX1238" s="349"/>
      <c r="EY1238" s="349"/>
      <c r="EZ1238" s="349"/>
      <c r="FA1238" s="349"/>
      <c r="FB1238" s="349"/>
      <c r="FC1238" s="349"/>
      <c r="FD1238" s="349"/>
      <c r="FE1238" s="349"/>
      <c r="FF1238" s="349"/>
      <c r="FG1238" s="349"/>
      <c r="FH1238" s="349"/>
      <c r="FI1238" s="349"/>
      <c r="FJ1238" s="349"/>
      <c r="FK1238" s="349"/>
      <c r="FL1238" s="349"/>
      <c r="FM1238" s="349"/>
      <c r="FN1238" s="349"/>
      <c r="FO1238" s="349"/>
      <c r="FP1238" s="349"/>
      <c r="FQ1238" s="349"/>
      <c r="FR1238" s="349"/>
      <c r="FS1238" s="349"/>
      <c r="FT1238" s="349"/>
      <c r="FU1238" s="349"/>
      <c r="FV1238" s="349"/>
      <c r="FW1238" s="349"/>
      <c r="FX1238" s="349"/>
      <c r="FY1238" s="349"/>
      <c r="FZ1238" s="349"/>
      <c r="GA1238" s="349"/>
      <c r="GB1238" s="349"/>
      <c r="GC1238" s="349"/>
      <c r="GD1238" s="349"/>
      <c r="GE1238" s="349"/>
      <c r="GF1238" s="349"/>
      <c r="GG1238" s="349"/>
      <c r="GH1238" s="349"/>
      <c r="GI1238" s="349"/>
      <c r="GJ1238" s="349"/>
      <c r="GK1238" s="349"/>
      <c r="GL1238" s="349"/>
      <c r="GM1238" s="349"/>
      <c r="GN1238" s="349"/>
      <c r="GO1238" s="349"/>
      <c r="GP1238" s="349"/>
      <c r="GQ1238" s="349"/>
      <c r="GR1238" s="349"/>
      <c r="GS1238" s="349"/>
      <c r="GT1238" s="349"/>
      <c r="GU1238" s="349"/>
      <c r="GV1238" s="349"/>
      <c r="GW1238" s="349"/>
      <c r="GX1238" s="349"/>
      <c r="GY1238" s="349"/>
      <c r="GZ1238" s="349"/>
      <c r="HA1238" s="349"/>
      <c r="HB1238" s="349"/>
      <c r="HC1238" s="349"/>
      <c r="HD1238" s="349"/>
      <c r="HE1238" s="349"/>
      <c r="HF1238" s="349"/>
      <c r="HG1238" s="349"/>
      <c r="HH1238" s="349"/>
      <c r="HI1238" s="349"/>
      <c r="HJ1238" s="349"/>
      <c r="HK1238" s="349"/>
      <c r="HL1238" s="349"/>
      <c r="HM1238" s="349"/>
      <c r="HN1238" s="349"/>
      <c r="HO1238" s="349"/>
      <c r="HP1238" s="349"/>
      <c r="HQ1238" s="349"/>
      <c r="HR1238" s="349"/>
      <c r="HS1238" s="349"/>
      <c r="HT1238" s="349"/>
      <c r="HU1238" s="349"/>
      <c r="HV1238" s="349"/>
      <c r="HW1238" s="349"/>
      <c r="HX1238" s="349"/>
      <c r="HY1238" s="349"/>
      <c r="HZ1238" s="349"/>
      <c r="IA1238" s="349"/>
      <c r="IB1238" s="349"/>
      <c r="IC1238" s="349"/>
      <c r="ID1238" s="349"/>
      <c r="IE1238" s="349"/>
      <c r="IF1238" s="349"/>
      <c r="IG1238" s="349"/>
      <c r="IH1238" s="349"/>
      <c r="II1238" s="349"/>
      <c r="IJ1238" s="349"/>
      <c r="IK1238" s="349"/>
      <c r="IL1238" s="349"/>
      <c r="IM1238" s="349"/>
      <c r="IN1238" s="349"/>
      <c r="IO1238" s="349"/>
      <c r="IP1238" s="349"/>
      <c r="IQ1238" s="349"/>
      <c r="IR1238" s="349"/>
      <c r="IS1238" s="349"/>
      <c r="IT1238" s="349"/>
      <c r="IU1238" s="349"/>
      <c r="IV1238" s="349"/>
      <c r="IW1238" s="349"/>
    </row>
    <row r="1239" spans="1:257" s="367" customFormat="1" ht="28.5" x14ac:dyDescent="0.15">
      <c r="A1239" s="358" t="s">
        <v>49</v>
      </c>
      <c r="B1239" s="213"/>
      <c r="C1239" s="588" t="s">
        <v>7160</v>
      </c>
      <c r="D1239" s="359" t="s">
        <v>6233</v>
      </c>
      <c r="E1239" s="359" t="s">
        <v>49</v>
      </c>
      <c r="F1239" s="360" t="s">
        <v>7282</v>
      </c>
      <c r="G1239" s="360" t="s">
        <v>7283</v>
      </c>
      <c r="H1239" s="361" t="s">
        <v>7284</v>
      </c>
      <c r="I1239" s="362" t="s">
        <v>114</v>
      </c>
      <c r="J1239" s="363" t="s">
        <v>7</v>
      </c>
      <c r="K1239" s="360" t="s">
        <v>7285</v>
      </c>
      <c r="L1239" s="362" t="s">
        <v>7286</v>
      </c>
      <c r="M1239" s="364">
        <v>26754</v>
      </c>
      <c r="N1239" s="365"/>
      <c r="O1239" s="365"/>
      <c r="P1239" s="589" t="s">
        <v>4831</v>
      </c>
      <c r="Q1239" s="489"/>
      <c r="R1239" s="489"/>
      <c r="S1239" s="489"/>
      <c r="T1239" s="489"/>
      <c r="U1239" s="489"/>
      <c r="V1239" s="489"/>
      <c r="W1239" s="489"/>
      <c r="X1239" s="489"/>
      <c r="Y1239" s="489"/>
      <c r="Z1239" s="437"/>
      <c r="AA1239" s="349"/>
      <c r="AB1239" s="366"/>
      <c r="AC1239" s="349"/>
      <c r="AD1239" s="349"/>
      <c r="AE1239" s="349"/>
      <c r="AF1239" s="349"/>
      <c r="AG1239" s="349"/>
      <c r="AH1239" s="349"/>
      <c r="AI1239" s="349"/>
      <c r="AJ1239" s="349"/>
      <c r="AK1239" s="349"/>
      <c r="AL1239" s="349"/>
      <c r="AM1239" s="349"/>
      <c r="AN1239" s="349"/>
      <c r="AO1239" s="349"/>
      <c r="AP1239" s="349"/>
      <c r="AQ1239" s="349"/>
      <c r="AR1239" s="349"/>
      <c r="AS1239" s="349"/>
      <c r="AT1239" s="349"/>
      <c r="AU1239" s="349"/>
      <c r="AV1239" s="349"/>
      <c r="AW1239" s="349"/>
      <c r="AX1239" s="349"/>
      <c r="AY1239" s="349"/>
      <c r="AZ1239" s="349"/>
      <c r="BA1239" s="349"/>
      <c r="BB1239" s="349"/>
      <c r="BC1239" s="349"/>
      <c r="BD1239" s="349"/>
      <c r="BE1239" s="349"/>
      <c r="BF1239" s="349"/>
      <c r="BG1239" s="349"/>
      <c r="BH1239" s="349"/>
      <c r="BI1239" s="349"/>
      <c r="BJ1239" s="349"/>
      <c r="BK1239" s="349"/>
      <c r="BL1239" s="349"/>
      <c r="BM1239" s="349"/>
      <c r="BN1239" s="349"/>
      <c r="BO1239" s="349"/>
      <c r="BP1239" s="349"/>
      <c r="BQ1239" s="349"/>
      <c r="BR1239" s="349"/>
      <c r="BS1239" s="349"/>
      <c r="BT1239" s="349"/>
      <c r="BU1239" s="349"/>
      <c r="BV1239" s="349"/>
      <c r="BW1239" s="349"/>
      <c r="BX1239" s="349"/>
      <c r="BY1239" s="349"/>
      <c r="BZ1239" s="349"/>
      <c r="CA1239" s="349"/>
      <c r="CB1239" s="349"/>
      <c r="CC1239" s="349"/>
      <c r="CD1239" s="349"/>
      <c r="CE1239" s="349"/>
      <c r="CF1239" s="349"/>
      <c r="CG1239" s="349"/>
      <c r="CH1239" s="349"/>
      <c r="CI1239" s="349"/>
      <c r="CJ1239" s="349"/>
      <c r="CK1239" s="349"/>
      <c r="CL1239" s="349"/>
      <c r="CM1239" s="349"/>
      <c r="CN1239" s="349"/>
      <c r="CO1239" s="349"/>
      <c r="CP1239" s="349"/>
      <c r="CQ1239" s="349"/>
      <c r="CR1239" s="349"/>
      <c r="CS1239" s="349"/>
      <c r="CT1239" s="349"/>
      <c r="CU1239" s="349"/>
      <c r="CV1239" s="349"/>
      <c r="CW1239" s="349"/>
      <c r="CX1239" s="349"/>
      <c r="CY1239" s="349"/>
      <c r="CZ1239" s="349"/>
      <c r="DA1239" s="349"/>
      <c r="DB1239" s="349"/>
      <c r="DC1239" s="349"/>
      <c r="DD1239" s="349"/>
      <c r="DE1239" s="349"/>
      <c r="DF1239" s="349"/>
      <c r="DG1239" s="349"/>
      <c r="DH1239" s="349"/>
      <c r="DI1239" s="349"/>
      <c r="DJ1239" s="349"/>
      <c r="DK1239" s="349"/>
      <c r="DL1239" s="349"/>
      <c r="DM1239" s="349"/>
      <c r="DN1239" s="349"/>
      <c r="DO1239" s="349"/>
      <c r="DP1239" s="349"/>
      <c r="DQ1239" s="349"/>
      <c r="DR1239" s="349"/>
      <c r="DS1239" s="349"/>
      <c r="DT1239" s="349"/>
      <c r="DU1239" s="349"/>
      <c r="DV1239" s="349"/>
      <c r="DW1239" s="349"/>
      <c r="DX1239" s="349"/>
      <c r="DY1239" s="349"/>
      <c r="DZ1239" s="349"/>
      <c r="EA1239" s="349"/>
      <c r="EB1239" s="349"/>
      <c r="EC1239" s="349"/>
      <c r="ED1239" s="349"/>
      <c r="EE1239" s="349"/>
      <c r="EF1239" s="349"/>
      <c r="EG1239" s="349"/>
      <c r="EH1239" s="349"/>
      <c r="EI1239" s="349"/>
      <c r="EJ1239" s="349"/>
      <c r="EK1239" s="349"/>
      <c r="EL1239" s="349"/>
      <c r="EM1239" s="349"/>
      <c r="EN1239" s="349"/>
      <c r="EO1239" s="349"/>
      <c r="EP1239" s="349"/>
      <c r="EQ1239" s="349"/>
      <c r="ER1239" s="349"/>
      <c r="ES1239" s="349"/>
      <c r="ET1239" s="349"/>
      <c r="EU1239" s="349"/>
      <c r="EV1239" s="349"/>
      <c r="EW1239" s="349"/>
      <c r="EX1239" s="349"/>
      <c r="EY1239" s="349"/>
      <c r="EZ1239" s="349"/>
      <c r="FA1239" s="349"/>
      <c r="FB1239" s="349"/>
      <c r="FC1239" s="349"/>
      <c r="FD1239" s="349"/>
      <c r="FE1239" s="349"/>
      <c r="FF1239" s="349"/>
      <c r="FG1239" s="349"/>
      <c r="FH1239" s="349"/>
      <c r="FI1239" s="349"/>
      <c r="FJ1239" s="349"/>
      <c r="FK1239" s="349"/>
      <c r="FL1239" s="349"/>
      <c r="FM1239" s="349"/>
      <c r="FN1239" s="349"/>
      <c r="FO1239" s="349"/>
      <c r="FP1239" s="349"/>
      <c r="FQ1239" s="349"/>
      <c r="FR1239" s="349"/>
      <c r="FS1239" s="349"/>
      <c r="FT1239" s="349"/>
      <c r="FU1239" s="349"/>
      <c r="FV1239" s="349"/>
      <c r="FW1239" s="349"/>
      <c r="FX1239" s="349"/>
      <c r="FY1239" s="349"/>
      <c r="FZ1239" s="349"/>
      <c r="GA1239" s="349"/>
      <c r="GB1239" s="349"/>
      <c r="GC1239" s="349"/>
      <c r="GD1239" s="349"/>
      <c r="GE1239" s="349"/>
      <c r="GF1239" s="349"/>
      <c r="GG1239" s="349"/>
      <c r="GH1239" s="349"/>
      <c r="GI1239" s="349"/>
      <c r="GJ1239" s="349"/>
      <c r="GK1239" s="349"/>
      <c r="GL1239" s="349"/>
      <c r="GM1239" s="349"/>
      <c r="GN1239" s="349"/>
      <c r="GO1239" s="349"/>
      <c r="GP1239" s="349"/>
      <c r="GQ1239" s="349"/>
      <c r="GR1239" s="349"/>
      <c r="GS1239" s="349"/>
      <c r="GT1239" s="349"/>
      <c r="GU1239" s="349"/>
      <c r="GV1239" s="349"/>
      <c r="GW1239" s="349"/>
      <c r="GX1239" s="349"/>
      <c r="GY1239" s="349"/>
      <c r="GZ1239" s="349"/>
      <c r="HA1239" s="349"/>
      <c r="HB1239" s="349"/>
      <c r="HC1239" s="349"/>
      <c r="HD1239" s="349"/>
      <c r="HE1239" s="349"/>
      <c r="HF1239" s="349"/>
      <c r="HG1239" s="349"/>
      <c r="HH1239" s="349"/>
      <c r="HI1239" s="349"/>
      <c r="HJ1239" s="349"/>
      <c r="HK1239" s="349"/>
      <c r="HL1239" s="349"/>
      <c r="HM1239" s="349"/>
      <c r="HN1239" s="349"/>
      <c r="HO1239" s="349"/>
      <c r="HP1239" s="349"/>
      <c r="HQ1239" s="349"/>
      <c r="HR1239" s="349"/>
      <c r="HS1239" s="349"/>
      <c r="HT1239" s="349"/>
      <c r="HU1239" s="349"/>
      <c r="HV1239" s="349"/>
      <c r="HW1239" s="349"/>
      <c r="HX1239" s="349"/>
      <c r="HY1239" s="349"/>
      <c r="HZ1239" s="349"/>
      <c r="IA1239" s="349"/>
      <c r="IB1239" s="349"/>
      <c r="IC1239" s="349"/>
      <c r="ID1239" s="349"/>
      <c r="IE1239" s="349"/>
      <c r="IF1239" s="349"/>
      <c r="IG1239" s="349"/>
      <c r="IH1239" s="349"/>
      <c r="II1239" s="349"/>
      <c r="IJ1239" s="349"/>
      <c r="IK1239" s="349"/>
      <c r="IL1239" s="349"/>
      <c r="IM1239" s="349"/>
      <c r="IN1239" s="349"/>
      <c r="IO1239" s="349"/>
      <c r="IP1239" s="349"/>
      <c r="IQ1239" s="349"/>
      <c r="IR1239" s="349"/>
      <c r="IS1239" s="349"/>
      <c r="IT1239" s="349"/>
      <c r="IU1239" s="349"/>
      <c r="IV1239" s="349"/>
      <c r="IW1239" s="349"/>
    </row>
    <row r="1240" spans="1:257" s="367" customFormat="1" x14ac:dyDescent="0.15">
      <c r="A1240" s="358" t="s">
        <v>49</v>
      </c>
      <c r="B1240" s="213"/>
      <c r="C1240" s="588" t="s">
        <v>7160</v>
      </c>
      <c r="D1240" s="359" t="s">
        <v>6233</v>
      </c>
      <c r="E1240" s="359" t="s">
        <v>49</v>
      </c>
      <c r="F1240" s="360" t="s">
        <v>7287</v>
      </c>
      <c r="G1240" s="360" t="s">
        <v>2494</v>
      </c>
      <c r="H1240" s="361" t="s">
        <v>2778</v>
      </c>
      <c r="I1240" s="362" t="s">
        <v>123</v>
      </c>
      <c r="J1240" s="363" t="s">
        <v>7</v>
      </c>
      <c r="K1240" s="360" t="s">
        <v>150</v>
      </c>
      <c r="L1240" s="362" t="s">
        <v>7288</v>
      </c>
      <c r="M1240" s="364">
        <v>27106</v>
      </c>
      <c r="N1240" s="365"/>
      <c r="O1240" s="365"/>
      <c r="P1240" s="589" t="s">
        <v>4831</v>
      </c>
      <c r="Q1240" s="489"/>
      <c r="R1240" s="489"/>
      <c r="S1240" s="489"/>
      <c r="T1240" s="489"/>
      <c r="U1240" s="489"/>
      <c r="V1240" s="489"/>
      <c r="W1240" s="489"/>
      <c r="X1240" s="489"/>
      <c r="Y1240" s="489"/>
      <c r="Z1240" s="437"/>
      <c r="AA1240" s="349"/>
      <c r="AB1240" s="366"/>
      <c r="AC1240" s="349"/>
      <c r="AD1240" s="349"/>
      <c r="AE1240" s="349"/>
      <c r="AF1240" s="349"/>
      <c r="AG1240" s="349"/>
      <c r="AH1240" s="349"/>
      <c r="AI1240" s="349"/>
      <c r="AJ1240" s="349"/>
      <c r="AK1240" s="349"/>
      <c r="AL1240" s="349"/>
      <c r="AM1240" s="349"/>
      <c r="AN1240" s="349"/>
      <c r="AO1240" s="349"/>
      <c r="AP1240" s="349"/>
      <c r="AQ1240" s="349"/>
      <c r="AR1240" s="349"/>
      <c r="AS1240" s="349"/>
      <c r="AT1240" s="349"/>
      <c r="AU1240" s="349"/>
      <c r="AV1240" s="349"/>
      <c r="AW1240" s="349"/>
      <c r="AX1240" s="349"/>
      <c r="AY1240" s="349"/>
      <c r="AZ1240" s="349"/>
      <c r="BA1240" s="349"/>
      <c r="BB1240" s="349"/>
      <c r="BC1240" s="349"/>
      <c r="BD1240" s="349"/>
      <c r="BE1240" s="349"/>
      <c r="BF1240" s="349"/>
      <c r="BG1240" s="349"/>
      <c r="BH1240" s="349"/>
      <c r="BI1240" s="349"/>
      <c r="BJ1240" s="349"/>
      <c r="BK1240" s="349"/>
      <c r="BL1240" s="349"/>
      <c r="BM1240" s="349"/>
      <c r="BN1240" s="349"/>
      <c r="BO1240" s="349"/>
      <c r="BP1240" s="349"/>
      <c r="BQ1240" s="349"/>
      <c r="BR1240" s="349"/>
      <c r="BS1240" s="349"/>
      <c r="BT1240" s="349"/>
      <c r="BU1240" s="349"/>
      <c r="BV1240" s="349"/>
      <c r="BW1240" s="349"/>
      <c r="BX1240" s="349"/>
      <c r="BY1240" s="349"/>
      <c r="BZ1240" s="349"/>
      <c r="CA1240" s="349"/>
      <c r="CB1240" s="349"/>
      <c r="CC1240" s="349"/>
      <c r="CD1240" s="349"/>
      <c r="CE1240" s="349"/>
      <c r="CF1240" s="349"/>
      <c r="CG1240" s="349"/>
      <c r="CH1240" s="349"/>
      <c r="CI1240" s="349"/>
      <c r="CJ1240" s="349"/>
      <c r="CK1240" s="349"/>
      <c r="CL1240" s="349"/>
      <c r="CM1240" s="349"/>
      <c r="CN1240" s="349"/>
      <c r="CO1240" s="349"/>
      <c r="CP1240" s="349"/>
      <c r="CQ1240" s="349"/>
      <c r="CR1240" s="349"/>
      <c r="CS1240" s="349"/>
      <c r="CT1240" s="349"/>
      <c r="CU1240" s="349"/>
      <c r="CV1240" s="349"/>
      <c r="CW1240" s="349"/>
      <c r="CX1240" s="349"/>
      <c r="CY1240" s="349"/>
      <c r="CZ1240" s="349"/>
      <c r="DA1240" s="349"/>
      <c r="DB1240" s="349"/>
      <c r="DC1240" s="349"/>
      <c r="DD1240" s="349"/>
      <c r="DE1240" s="349"/>
      <c r="DF1240" s="349"/>
      <c r="DG1240" s="349"/>
      <c r="DH1240" s="349"/>
      <c r="DI1240" s="349"/>
      <c r="DJ1240" s="349"/>
      <c r="DK1240" s="349"/>
      <c r="DL1240" s="349"/>
      <c r="DM1240" s="349"/>
      <c r="DN1240" s="349"/>
      <c r="DO1240" s="349"/>
      <c r="DP1240" s="349"/>
      <c r="DQ1240" s="349"/>
      <c r="DR1240" s="349"/>
      <c r="DS1240" s="349"/>
      <c r="DT1240" s="349"/>
      <c r="DU1240" s="349"/>
      <c r="DV1240" s="349"/>
      <c r="DW1240" s="349"/>
      <c r="DX1240" s="349"/>
      <c r="DY1240" s="349"/>
      <c r="DZ1240" s="349"/>
      <c r="EA1240" s="349"/>
      <c r="EB1240" s="349"/>
      <c r="EC1240" s="349"/>
      <c r="ED1240" s="349"/>
      <c r="EE1240" s="349"/>
      <c r="EF1240" s="349"/>
      <c r="EG1240" s="349"/>
      <c r="EH1240" s="349"/>
      <c r="EI1240" s="349"/>
      <c r="EJ1240" s="349"/>
      <c r="EK1240" s="349"/>
      <c r="EL1240" s="349"/>
      <c r="EM1240" s="349"/>
      <c r="EN1240" s="349"/>
      <c r="EO1240" s="349"/>
      <c r="EP1240" s="349"/>
      <c r="EQ1240" s="349"/>
      <c r="ER1240" s="349"/>
      <c r="ES1240" s="349"/>
      <c r="ET1240" s="349"/>
      <c r="EU1240" s="349"/>
      <c r="EV1240" s="349"/>
      <c r="EW1240" s="349"/>
      <c r="EX1240" s="349"/>
      <c r="EY1240" s="349"/>
      <c r="EZ1240" s="349"/>
      <c r="FA1240" s="349"/>
      <c r="FB1240" s="349"/>
      <c r="FC1240" s="349"/>
      <c r="FD1240" s="349"/>
      <c r="FE1240" s="349"/>
      <c r="FF1240" s="349"/>
      <c r="FG1240" s="349"/>
      <c r="FH1240" s="349"/>
      <c r="FI1240" s="349"/>
      <c r="FJ1240" s="349"/>
      <c r="FK1240" s="349"/>
      <c r="FL1240" s="349"/>
      <c r="FM1240" s="349"/>
      <c r="FN1240" s="349"/>
      <c r="FO1240" s="349"/>
      <c r="FP1240" s="349"/>
      <c r="FQ1240" s="349"/>
      <c r="FR1240" s="349"/>
      <c r="FS1240" s="349"/>
      <c r="FT1240" s="349"/>
      <c r="FU1240" s="349"/>
      <c r="FV1240" s="349"/>
      <c r="FW1240" s="349"/>
      <c r="FX1240" s="349"/>
      <c r="FY1240" s="349"/>
      <c r="FZ1240" s="349"/>
      <c r="GA1240" s="349"/>
      <c r="GB1240" s="349"/>
      <c r="GC1240" s="349"/>
      <c r="GD1240" s="349"/>
      <c r="GE1240" s="349"/>
      <c r="GF1240" s="349"/>
      <c r="GG1240" s="349"/>
      <c r="GH1240" s="349"/>
      <c r="GI1240" s="349"/>
      <c r="GJ1240" s="349"/>
      <c r="GK1240" s="349"/>
      <c r="GL1240" s="349"/>
      <c r="GM1240" s="349"/>
      <c r="GN1240" s="349"/>
      <c r="GO1240" s="349"/>
      <c r="GP1240" s="349"/>
      <c r="GQ1240" s="349"/>
      <c r="GR1240" s="349"/>
      <c r="GS1240" s="349"/>
      <c r="GT1240" s="349"/>
      <c r="GU1240" s="349"/>
      <c r="GV1240" s="349"/>
      <c r="GW1240" s="349"/>
      <c r="GX1240" s="349"/>
      <c r="GY1240" s="349"/>
      <c r="GZ1240" s="349"/>
      <c r="HA1240" s="349"/>
      <c r="HB1240" s="349"/>
      <c r="HC1240" s="349"/>
      <c r="HD1240" s="349"/>
      <c r="HE1240" s="349"/>
      <c r="HF1240" s="349"/>
      <c r="HG1240" s="349"/>
      <c r="HH1240" s="349"/>
      <c r="HI1240" s="349"/>
      <c r="HJ1240" s="349"/>
      <c r="HK1240" s="349"/>
      <c r="HL1240" s="349"/>
      <c r="HM1240" s="349"/>
      <c r="HN1240" s="349"/>
      <c r="HO1240" s="349"/>
      <c r="HP1240" s="349"/>
      <c r="HQ1240" s="349"/>
      <c r="HR1240" s="349"/>
      <c r="HS1240" s="349"/>
      <c r="HT1240" s="349"/>
      <c r="HU1240" s="349"/>
      <c r="HV1240" s="349"/>
      <c r="HW1240" s="349"/>
      <c r="HX1240" s="349"/>
      <c r="HY1240" s="349"/>
      <c r="HZ1240" s="349"/>
      <c r="IA1240" s="349"/>
      <c r="IB1240" s="349"/>
      <c r="IC1240" s="349"/>
      <c r="ID1240" s="349"/>
      <c r="IE1240" s="349"/>
      <c r="IF1240" s="349"/>
      <c r="IG1240" s="349"/>
      <c r="IH1240" s="349"/>
      <c r="II1240" s="349"/>
      <c r="IJ1240" s="349"/>
      <c r="IK1240" s="349"/>
      <c r="IL1240" s="349"/>
      <c r="IM1240" s="349"/>
      <c r="IN1240" s="349"/>
      <c r="IO1240" s="349"/>
      <c r="IP1240" s="349"/>
      <c r="IQ1240" s="349"/>
      <c r="IR1240" s="349"/>
      <c r="IS1240" s="349"/>
      <c r="IT1240" s="349"/>
      <c r="IU1240" s="349"/>
      <c r="IV1240" s="349"/>
      <c r="IW1240" s="349"/>
    </row>
    <row r="1241" spans="1:257" s="367" customFormat="1" x14ac:dyDescent="0.15">
      <c r="A1241" s="358" t="s">
        <v>49</v>
      </c>
      <c r="B1241" s="213"/>
      <c r="C1241" s="588" t="s">
        <v>7160</v>
      </c>
      <c r="D1241" s="359" t="s">
        <v>6233</v>
      </c>
      <c r="E1241" s="359" t="s">
        <v>49</v>
      </c>
      <c r="F1241" s="360" t="s">
        <v>7289</v>
      </c>
      <c r="G1241" s="360" t="s">
        <v>2512</v>
      </c>
      <c r="H1241" s="361" t="s">
        <v>2800</v>
      </c>
      <c r="I1241" s="362" t="s">
        <v>974</v>
      </c>
      <c r="J1241" s="363" t="s">
        <v>7</v>
      </c>
      <c r="K1241" s="360" t="s">
        <v>7290</v>
      </c>
      <c r="L1241" s="362" t="s">
        <v>7291</v>
      </c>
      <c r="M1241" s="364">
        <v>27460</v>
      </c>
      <c r="N1241" s="365"/>
      <c r="O1241" s="365"/>
      <c r="P1241" s="589" t="s">
        <v>4831</v>
      </c>
      <c r="Q1241" s="489"/>
      <c r="R1241" s="489"/>
      <c r="S1241" s="489"/>
      <c r="T1241" s="489"/>
      <c r="U1241" s="489"/>
      <c r="V1241" s="489"/>
      <c r="W1241" s="489"/>
      <c r="X1241" s="489"/>
      <c r="Y1241" s="489"/>
      <c r="Z1241" s="437"/>
      <c r="AA1241" s="349"/>
      <c r="AB1241" s="366"/>
      <c r="AC1241" s="349"/>
      <c r="AD1241" s="349"/>
      <c r="AE1241" s="349"/>
      <c r="AF1241" s="349"/>
      <c r="AG1241" s="349"/>
      <c r="AH1241" s="349"/>
      <c r="AI1241" s="349"/>
      <c r="AJ1241" s="349"/>
      <c r="AK1241" s="349"/>
      <c r="AL1241" s="349"/>
      <c r="AM1241" s="349"/>
      <c r="AN1241" s="349"/>
      <c r="AO1241" s="349"/>
      <c r="AP1241" s="349"/>
      <c r="AQ1241" s="349"/>
      <c r="AR1241" s="349"/>
      <c r="AS1241" s="349"/>
      <c r="AT1241" s="349"/>
      <c r="AU1241" s="349"/>
      <c r="AV1241" s="349"/>
      <c r="AW1241" s="349"/>
      <c r="AX1241" s="349"/>
      <c r="AY1241" s="349"/>
      <c r="AZ1241" s="349"/>
      <c r="BA1241" s="349"/>
      <c r="BB1241" s="349"/>
      <c r="BC1241" s="349"/>
      <c r="BD1241" s="349"/>
      <c r="BE1241" s="349"/>
      <c r="BF1241" s="349"/>
      <c r="BG1241" s="349"/>
      <c r="BH1241" s="349"/>
      <c r="BI1241" s="349"/>
      <c r="BJ1241" s="349"/>
      <c r="BK1241" s="349"/>
      <c r="BL1241" s="349"/>
      <c r="BM1241" s="349"/>
      <c r="BN1241" s="349"/>
      <c r="BO1241" s="349"/>
      <c r="BP1241" s="349"/>
      <c r="BQ1241" s="349"/>
      <c r="BR1241" s="349"/>
      <c r="BS1241" s="349"/>
      <c r="BT1241" s="349"/>
      <c r="BU1241" s="349"/>
      <c r="BV1241" s="349"/>
      <c r="BW1241" s="349"/>
      <c r="BX1241" s="349"/>
      <c r="BY1241" s="349"/>
      <c r="BZ1241" s="349"/>
      <c r="CA1241" s="349"/>
      <c r="CB1241" s="349"/>
      <c r="CC1241" s="349"/>
      <c r="CD1241" s="349"/>
      <c r="CE1241" s="349"/>
      <c r="CF1241" s="349"/>
      <c r="CG1241" s="349"/>
      <c r="CH1241" s="349"/>
      <c r="CI1241" s="349"/>
      <c r="CJ1241" s="349"/>
      <c r="CK1241" s="349"/>
      <c r="CL1241" s="349"/>
      <c r="CM1241" s="349"/>
      <c r="CN1241" s="349"/>
      <c r="CO1241" s="349"/>
      <c r="CP1241" s="349"/>
      <c r="CQ1241" s="349"/>
      <c r="CR1241" s="349"/>
      <c r="CS1241" s="349"/>
      <c r="CT1241" s="349"/>
      <c r="CU1241" s="349"/>
      <c r="CV1241" s="349"/>
      <c r="CW1241" s="349"/>
      <c r="CX1241" s="349"/>
      <c r="CY1241" s="349"/>
      <c r="CZ1241" s="349"/>
      <c r="DA1241" s="349"/>
      <c r="DB1241" s="349"/>
      <c r="DC1241" s="349"/>
      <c r="DD1241" s="349"/>
      <c r="DE1241" s="349"/>
      <c r="DF1241" s="349"/>
      <c r="DG1241" s="349"/>
      <c r="DH1241" s="349"/>
      <c r="DI1241" s="349"/>
      <c r="DJ1241" s="349"/>
      <c r="DK1241" s="349"/>
      <c r="DL1241" s="349"/>
      <c r="DM1241" s="349"/>
      <c r="DN1241" s="349"/>
      <c r="DO1241" s="349"/>
      <c r="DP1241" s="349"/>
      <c r="DQ1241" s="349"/>
      <c r="DR1241" s="349"/>
      <c r="DS1241" s="349"/>
      <c r="DT1241" s="349"/>
      <c r="DU1241" s="349"/>
      <c r="DV1241" s="349"/>
      <c r="DW1241" s="349"/>
      <c r="DX1241" s="349"/>
      <c r="DY1241" s="349"/>
      <c r="DZ1241" s="349"/>
      <c r="EA1241" s="349"/>
      <c r="EB1241" s="349"/>
      <c r="EC1241" s="349"/>
      <c r="ED1241" s="349"/>
      <c r="EE1241" s="349"/>
      <c r="EF1241" s="349"/>
      <c r="EG1241" s="349"/>
      <c r="EH1241" s="349"/>
      <c r="EI1241" s="349"/>
      <c r="EJ1241" s="349"/>
      <c r="EK1241" s="349"/>
      <c r="EL1241" s="349"/>
      <c r="EM1241" s="349"/>
      <c r="EN1241" s="349"/>
      <c r="EO1241" s="349"/>
      <c r="EP1241" s="349"/>
      <c r="EQ1241" s="349"/>
      <c r="ER1241" s="349"/>
      <c r="ES1241" s="349"/>
      <c r="ET1241" s="349"/>
      <c r="EU1241" s="349"/>
      <c r="EV1241" s="349"/>
      <c r="EW1241" s="349"/>
      <c r="EX1241" s="349"/>
      <c r="EY1241" s="349"/>
      <c r="EZ1241" s="349"/>
      <c r="FA1241" s="349"/>
      <c r="FB1241" s="349"/>
      <c r="FC1241" s="349"/>
      <c r="FD1241" s="349"/>
      <c r="FE1241" s="349"/>
      <c r="FF1241" s="349"/>
      <c r="FG1241" s="349"/>
      <c r="FH1241" s="349"/>
      <c r="FI1241" s="349"/>
      <c r="FJ1241" s="349"/>
      <c r="FK1241" s="349"/>
      <c r="FL1241" s="349"/>
      <c r="FM1241" s="349"/>
      <c r="FN1241" s="349"/>
      <c r="FO1241" s="349"/>
      <c r="FP1241" s="349"/>
      <c r="FQ1241" s="349"/>
      <c r="FR1241" s="349"/>
      <c r="FS1241" s="349"/>
      <c r="FT1241" s="349"/>
      <c r="FU1241" s="349"/>
      <c r="FV1241" s="349"/>
      <c r="FW1241" s="349"/>
      <c r="FX1241" s="349"/>
      <c r="FY1241" s="349"/>
      <c r="FZ1241" s="349"/>
      <c r="GA1241" s="349"/>
      <c r="GB1241" s="349"/>
      <c r="GC1241" s="349"/>
      <c r="GD1241" s="349"/>
      <c r="GE1241" s="349"/>
      <c r="GF1241" s="349"/>
      <c r="GG1241" s="349"/>
      <c r="GH1241" s="349"/>
      <c r="GI1241" s="349"/>
      <c r="GJ1241" s="349"/>
      <c r="GK1241" s="349"/>
      <c r="GL1241" s="349"/>
      <c r="GM1241" s="349"/>
      <c r="GN1241" s="349"/>
      <c r="GO1241" s="349"/>
      <c r="GP1241" s="349"/>
      <c r="GQ1241" s="349"/>
      <c r="GR1241" s="349"/>
      <c r="GS1241" s="349"/>
      <c r="GT1241" s="349"/>
      <c r="GU1241" s="349"/>
      <c r="GV1241" s="349"/>
      <c r="GW1241" s="349"/>
      <c r="GX1241" s="349"/>
      <c r="GY1241" s="349"/>
      <c r="GZ1241" s="349"/>
      <c r="HA1241" s="349"/>
      <c r="HB1241" s="349"/>
      <c r="HC1241" s="349"/>
      <c r="HD1241" s="349"/>
      <c r="HE1241" s="349"/>
      <c r="HF1241" s="349"/>
      <c r="HG1241" s="349"/>
      <c r="HH1241" s="349"/>
      <c r="HI1241" s="349"/>
      <c r="HJ1241" s="349"/>
      <c r="HK1241" s="349"/>
      <c r="HL1241" s="349"/>
      <c r="HM1241" s="349"/>
      <c r="HN1241" s="349"/>
      <c r="HO1241" s="349"/>
      <c r="HP1241" s="349"/>
      <c r="HQ1241" s="349"/>
      <c r="HR1241" s="349"/>
      <c r="HS1241" s="349"/>
      <c r="HT1241" s="349"/>
      <c r="HU1241" s="349"/>
      <c r="HV1241" s="349"/>
      <c r="HW1241" s="349"/>
      <c r="HX1241" s="349"/>
      <c r="HY1241" s="349"/>
      <c r="HZ1241" s="349"/>
      <c r="IA1241" s="349"/>
      <c r="IB1241" s="349"/>
      <c r="IC1241" s="349"/>
      <c r="ID1241" s="349"/>
      <c r="IE1241" s="349"/>
      <c r="IF1241" s="349"/>
      <c r="IG1241" s="349"/>
      <c r="IH1241" s="349"/>
      <c r="II1241" s="349"/>
      <c r="IJ1241" s="349"/>
      <c r="IK1241" s="349"/>
      <c r="IL1241" s="349"/>
      <c r="IM1241" s="349"/>
      <c r="IN1241" s="349"/>
      <c r="IO1241" s="349"/>
      <c r="IP1241" s="349"/>
      <c r="IQ1241" s="349"/>
      <c r="IR1241" s="349"/>
      <c r="IS1241" s="349"/>
      <c r="IT1241" s="349"/>
      <c r="IU1241" s="349"/>
      <c r="IV1241" s="349"/>
      <c r="IW1241" s="349"/>
    </row>
    <row r="1242" spans="1:257" s="367" customFormat="1" x14ac:dyDescent="0.15">
      <c r="A1242" s="358" t="s">
        <v>49</v>
      </c>
      <c r="B1242" s="213"/>
      <c r="C1242" s="588" t="s">
        <v>7160</v>
      </c>
      <c r="D1242" s="359" t="s">
        <v>6233</v>
      </c>
      <c r="E1242" s="359" t="s">
        <v>49</v>
      </c>
      <c r="F1242" s="360" t="s">
        <v>7292</v>
      </c>
      <c r="G1242" s="360" t="s">
        <v>7293</v>
      </c>
      <c r="H1242" s="361" t="s">
        <v>2780</v>
      </c>
      <c r="I1242" s="362" t="s">
        <v>152</v>
      </c>
      <c r="J1242" s="363" t="s">
        <v>7</v>
      </c>
      <c r="K1242" s="360" t="s">
        <v>7294</v>
      </c>
      <c r="L1242" s="362" t="s">
        <v>7295</v>
      </c>
      <c r="M1242" s="364">
        <v>27466</v>
      </c>
      <c r="N1242" s="365"/>
      <c r="O1242" s="365"/>
      <c r="P1242" s="589" t="s">
        <v>4831</v>
      </c>
      <c r="Q1242" s="489"/>
      <c r="R1242" s="489"/>
      <c r="S1242" s="489"/>
      <c r="T1242" s="489"/>
      <c r="U1242" s="489"/>
      <c r="V1242" s="489"/>
      <c r="W1242" s="489"/>
      <c r="X1242" s="489"/>
      <c r="Y1242" s="489"/>
      <c r="Z1242" s="437"/>
      <c r="AA1242" s="349"/>
      <c r="AB1242" s="366"/>
      <c r="AC1242" s="349"/>
      <c r="AD1242" s="349"/>
      <c r="AE1242" s="349"/>
      <c r="AF1242" s="349"/>
      <c r="AG1242" s="349"/>
      <c r="AH1242" s="349"/>
      <c r="AI1242" s="349"/>
      <c r="AJ1242" s="349"/>
      <c r="AK1242" s="349"/>
      <c r="AL1242" s="349"/>
      <c r="AM1242" s="349"/>
      <c r="AN1242" s="349"/>
      <c r="AO1242" s="349"/>
      <c r="AP1242" s="349"/>
      <c r="AQ1242" s="349"/>
      <c r="AR1242" s="349"/>
      <c r="AS1242" s="349"/>
      <c r="AT1242" s="349"/>
      <c r="AU1242" s="349"/>
      <c r="AV1242" s="349"/>
      <c r="AW1242" s="349"/>
      <c r="AX1242" s="349"/>
      <c r="AY1242" s="349"/>
      <c r="AZ1242" s="349"/>
      <c r="BA1242" s="349"/>
      <c r="BB1242" s="349"/>
      <c r="BC1242" s="349"/>
      <c r="BD1242" s="349"/>
      <c r="BE1242" s="349"/>
      <c r="BF1242" s="349"/>
      <c r="BG1242" s="349"/>
      <c r="BH1242" s="349"/>
      <c r="BI1242" s="349"/>
      <c r="BJ1242" s="349"/>
      <c r="BK1242" s="349"/>
      <c r="BL1242" s="349"/>
      <c r="BM1242" s="349"/>
      <c r="BN1242" s="349"/>
      <c r="BO1242" s="349"/>
      <c r="BP1242" s="349"/>
      <c r="BQ1242" s="349"/>
      <c r="BR1242" s="349"/>
      <c r="BS1242" s="349"/>
      <c r="BT1242" s="349"/>
      <c r="BU1242" s="349"/>
      <c r="BV1242" s="349"/>
      <c r="BW1242" s="349"/>
      <c r="BX1242" s="349"/>
      <c r="BY1242" s="349"/>
      <c r="BZ1242" s="349"/>
      <c r="CA1242" s="349"/>
      <c r="CB1242" s="349"/>
      <c r="CC1242" s="349"/>
      <c r="CD1242" s="349"/>
      <c r="CE1242" s="349"/>
      <c r="CF1242" s="349"/>
      <c r="CG1242" s="349"/>
      <c r="CH1242" s="349"/>
      <c r="CI1242" s="349"/>
      <c r="CJ1242" s="349"/>
      <c r="CK1242" s="349"/>
      <c r="CL1242" s="349"/>
      <c r="CM1242" s="349"/>
      <c r="CN1242" s="349"/>
      <c r="CO1242" s="349"/>
      <c r="CP1242" s="349"/>
      <c r="CQ1242" s="349"/>
      <c r="CR1242" s="349"/>
      <c r="CS1242" s="349"/>
      <c r="CT1242" s="349"/>
      <c r="CU1242" s="349"/>
      <c r="CV1242" s="349"/>
      <c r="CW1242" s="349"/>
      <c r="CX1242" s="349"/>
      <c r="CY1242" s="349"/>
      <c r="CZ1242" s="349"/>
      <c r="DA1242" s="349"/>
      <c r="DB1242" s="349"/>
      <c r="DC1242" s="349"/>
      <c r="DD1242" s="349"/>
      <c r="DE1242" s="349"/>
      <c r="DF1242" s="349"/>
      <c r="DG1242" s="349"/>
      <c r="DH1242" s="349"/>
      <c r="DI1242" s="349"/>
      <c r="DJ1242" s="349"/>
      <c r="DK1242" s="349"/>
      <c r="DL1242" s="349"/>
      <c r="DM1242" s="349"/>
      <c r="DN1242" s="349"/>
      <c r="DO1242" s="349"/>
      <c r="DP1242" s="349"/>
      <c r="DQ1242" s="349"/>
      <c r="DR1242" s="349"/>
      <c r="DS1242" s="349"/>
      <c r="DT1242" s="349"/>
      <c r="DU1242" s="349"/>
      <c r="DV1242" s="349"/>
      <c r="DW1242" s="349"/>
      <c r="DX1242" s="349"/>
      <c r="DY1242" s="349"/>
      <c r="DZ1242" s="349"/>
      <c r="EA1242" s="349"/>
      <c r="EB1242" s="349"/>
      <c r="EC1242" s="349"/>
      <c r="ED1242" s="349"/>
      <c r="EE1242" s="349"/>
      <c r="EF1242" s="349"/>
      <c r="EG1242" s="349"/>
      <c r="EH1242" s="349"/>
      <c r="EI1242" s="349"/>
      <c r="EJ1242" s="349"/>
      <c r="EK1242" s="349"/>
      <c r="EL1242" s="349"/>
      <c r="EM1242" s="349"/>
      <c r="EN1242" s="349"/>
      <c r="EO1242" s="349"/>
      <c r="EP1242" s="349"/>
      <c r="EQ1242" s="349"/>
      <c r="ER1242" s="349"/>
      <c r="ES1242" s="349"/>
      <c r="ET1242" s="349"/>
      <c r="EU1242" s="349"/>
      <c r="EV1242" s="349"/>
      <c r="EW1242" s="349"/>
      <c r="EX1242" s="349"/>
      <c r="EY1242" s="349"/>
      <c r="EZ1242" s="349"/>
      <c r="FA1242" s="349"/>
      <c r="FB1242" s="349"/>
      <c r="FC1242" s="349"/>
      <c r="FD1242" s="349"/>
      <c r="FE1242" s="349"/>
      <c r="FF1242" s="349"/>
      <c r="FG1242" s="349"/>
      <c r="FH1242" s="349"/>
      <c r="FI1242" s="349"/>
      <c r="FJ1242" s="349"/>
      <c r="FK1242" s="349"/>
      <c r="FL1242" s="349"/>
      <c r="FM1242" s="349"/>
      <c r="FN1242" s="349"/>
      <c r="FO1242" s="349"/>
      <c r="FP1242" s="349"/>
      <c r="FQ1242" s="349"/>
      <c r="FR1242" s="349"/>
      <c r="FS1242" s="349"/>
      <c r="FT1242" s="349"/>
      <c r="FU1242" s="349"/>
      <c r="FV1242" s="349"/>
      <c r="FW1242" s="349"/>
      <c r="FX1242" s="349"/>
      <c r="FY1242" s="349"/>
      <c r="FZ1242" s="349"/>
      <c r="GA1242" s="349"/>
      <c r="GB1242" s="349"/>
      <c r="GC1242" s="349"/>
      <c r="GD1242" s="349"/>
      <c r="GE1242" s="349"/>
      <c r="GF1242" s="349"/>
      <c r="GG1242" s="349"/>
      <c r="GH1242" s="349"/>
      <c r="GI1242" s="349"/>
      <c r="GJ1242" s="349"/>
      <c r="GK1242" s="349"/>
      <c r="GL1242" s="349"/>
      <c r="GM1242" s="349"/>
      <c r="GN1242" s="349"/>
      <c r="GO1242" s="349"/>
      <c r="GP1242" s="349"/>
      <c r="GQ1242" s="349"/>
      <c r="GR1242" s="349"/>
      <c r="GS1242" s="349"/>
      <c r="GT1242" s="349"/>
      <c r="GU1242" s="349"/>
      <c r="GV1242" s="349"/>
      <c r="GW1242" s="349"/>
      <c r="GX1242" s="349"/>
      <c r="GY1242" s="349"/>
      <c r="GZ1242" s="349"/>
      <c r="HA1242" s="349"/>
      <c r="HB1242" s="349"/>
      <c r="HC1242" s="349"/>
      <c r="HD1242" s="349"/>
      <c r="HE1242" s="349"/>
      <c r="HF1242" s="349"/>
      <c r="HG1242" s="349"/>
      <c r="HH1242" s="349"/>
      <c r="HI1242" s="349"/>
      <c r="HJ1242" s="349"/>
      <c r="HK1242" s="349"/>
      <c r="HL1242" s="349"/>
      <c r="HM1242" s="349"/>
      <c r="HN1242" s="349"/>
      <c r="HO1242" s="349"/>
      <c r="HP1242" s="349"/>
      <c r="HQ1242" s="349"/>
      <c r="HR1242" s="349"/>
      <c r="HS1242" s="349"/>
      <c r="HT1242" s="349"/>
      <c r="HU1242" s="349"/>
      <c r="HV1242" s="349"/>
      <c r="HW1242" s="349"/>
      <c r="HX1242" s="349"/>
      <c r="HY1242" s="349"/>
      <c r="HZ1242" s="349"/>
      <c r="IA1242" s="349"/>
      <c r="IB1242" s="349"/>
      <c r="IC1242" s="349"/>
      <c r="ID1242" s="349"/>
      <c r="IE1242" s="349"/>
      <c r="IF1242" s="349"/>
      <c r="IG1242" s="349"/>
      <c r="IH1242" s="349"/>
      <c r="II1242" s="349"/>
      <c r="IJ1242" s="349"/>
      <c r="IK1242" s="349"/>
      <c r="IL1242" s="349"/>
      <c r="IM1242" s="349"/>
      <c r="IN1242" s="349"/>
      <c r="IO1242" s="349"/>
      <c r="IP1242" s="349"/>
      <c r="IQ1242" s="349"/>
      <c r="IR1242" s="349"/>
      <c r="IS1242" s="349"/>
      <c r="IT1242" s="349"/>
      <c r="IU1242" s="349"/>
      <c r="IV1242" s="349"/>
      <c r="IW1242" s="349"/>
    </row>
    <row r="1243" spans="1:257" s="367" customFormat="1" x14ac:dyDescent="0.15">
      <c r="A1243" s="358" t="s">
        <v>49</v>
      </c>
      <c r="B1243" s="213"/>
      <c r="C1243" s="588" t="s">
        <v>7160</v>
      </c>
      <c r="D1243" s="359" t="s">
        <v>6233</v>
      </c>
      <c r="E1243" s="359" t="s">
        <v>49</v>
      </c>
      <c r="F1243" s="360" t="s">
        <v>7296</v>
      </c>
      <c r="G1243" s="360" t="s">
        <v>2498</v>
      </c>
      <c r="H1243" s="361" t="s">
        <v>2784</v>
      </c>
      <c r="I1243" s="362" t="s">
        <v>959</v>
      </c>
      <c r="J1243" s="363" t="s">
        <v>7</v>
      </c>
      <c r="K1243" s="360" t="s">
        <v>153</v>
      </c>
      <c r="L1243" s="362" t="s">
        <v>7297</v>
      </c>
      <c r="M1243" s="364">
        <v>27466</v>
      </c>
      <c r="N1243" s="365"/>
      <c r="O1243" s="365"/>
      <c r="P1243" s="589" t="s">
        <v>4831</v>
      </c>
      <c r="Q1243" s="489"/>
      <c r="R1243" s="489"/>
      <c r="S1243" s="489"/>
      <c r="T1243" s="489"/>
      <c r="U1243" s="489"/>
      <c r="V1243" s="489"/>
      <c r="W1243" s="489"/>
      <c r="X1243" s="489"/>
      <c r="Y1243" s="489"/>
      <c r="Z1243" s="437"/>
      <c r="AA1243" s="349"/>
      <c r="AB1243" s="366"/>
      <c r="AC1243" s="349"/>
      <c r="AD1243" s="349"/>
      <c r="AE1243" s="349"/>
      <c r="AF1243" s="349"/>
      <c r="AG1243" s="349"/>
      <c r="AH1243" s="349"/>
      <c r="AI1243" s="349"/>
      <c r="AJ1243" s="349"/>
      <c r="AK1243" s="349"/>
      <c r="AL1243" s="349"/>
      <c r="AM1243" s="349"/>
      <c r="AN1243" s="349"/>
      <c r="AO1243" s="349"/>
      <c r="AP1243" s="349"/>
      <c r="AQ1243" s="349"/>
      <c r="AR1243" s="349"/>
      <c r="AS1243" s="349"/>
      <c r="AT1243" s="349"/>
      <c r="AU1243" s="349"/>
      <c r="AV1243" s="349"/>
      <c r="AW1243" s="349"/>
      <c r="AX1243" s="349"/>
      <c r="AY1243" s="349"/>
      <c r="AZ1243" s="349"/>
      <c r="BA1243" s="349"/>
      <c r="BB1243" s="349"/>
      <c r="BC1243" s="349"/>
      <c r="BD1243" s="349"/>
      <c r="BE1243" s="349"/>
      <c r="BF1243" s="349"/>
      <c r="BG1243" s="349"/>
      <c r="BH1243" s="349"/>
      <c r="BI1243" s="349"/>
      <c r="BJ1243" s="349"/>
      <c r="BK1243" s="349"/>
      <c r="BL1243" s="349"/>
      <c r="BM1243" s="349"/>
      <c r="BN1243" s="349"/>
      <c r="BO1243" s="349"/>
      <c r="BP1243" s="349"/>
      <c r="BQ1243" s="349"/>
      <c r="BR1243" s="349"/>
      <c r="BS1243" s="349"/>
      <c r="BT1243" s="349"/>
      <c r="BU1243" s="349"/>
      <c r="BV1243" s="349"/>
      <c r="BW1243" s="349"/>
      <c r="BX1243" s="349"/>
      <c r="BY1243" s="349"/>
      <c r="BZ1243" s="349"/>
      <c r="CA1243" s="349"/>
      <c r="CB1243" s="349"/>
      <c r="CC1243" s="349"/>
      <c r="CD1243" s="349"/>
      <c r="CE1243" s="349"/>
      <c r="CF1243" s="349"/>
      <c r="CG1243" s="349"/>
      <c r="CH1243" s="349"/>
      <c r="CI1243" s="349"/>
      <c r="CJ1243" s="349"/>
      <c r="CK1243" s="349"/>
      <c r="CL1243" s="349"/>
      <c r="CM1243" s="349"/>
      <c r="CN1243" s="349"/>
      <c r="CO1243" s="349"/>
      <c r="CP1243" s="349"/>
      <c r="CQ1243" s="349"/>
      <c r="CR1243" s="349"/>
      <c r="CS1243" s="349"/>
      <c r="CT1243" s="349"/>
      <c r="CU1243" s="349"/>
      <c r="CV1243" s="349"/>
      <c r="CW1243" s="349"/>
      <c r="CX1243" s="349"/>
      <c r="CY1243" s="349"/>
      <c r="CZ1243" s="349"/>
      <c r="DA1243" s="349"/>
      <c r="DB1243" s="349"/>
      <c r="DC1243" s="349"/>
      <c r="DD1243" s="349"/>
      <c r="DE1243" s="349"/>
      <c r="DF1243" s="349"/>
      <c r="DG1243" s="349"/>
      <c r="DH1243" s="349"/>
      <c r="DI1243" s="349"/>
      <c r="DJ1243" s="349"/>
      <c r="DK1243" s="349"/>
      <c r="DL1243" s="349"/>
      <c r="DM1243" s="349"/>
      <c r="DN1243" s="349"/>
      <c r="DO1243" s="349"/>
      <c r="DP1243" s="349"/>
      <c r="DQ1243" s="349"/>
      <c r="DR1243" s="349"/>
      <c r="DS1243" s="349"/>
      <c r="DT1243" s="349"/>
      <c r="DU1243" s="349"/>
      <c r="DV1243" s="349"/>
      <c r="DW1243" s="349"/>
      <c r="DX1243" s="349"/>
      <c r="DY1243" s="349"/>
      <c r="DZ1243" s="349"/>
      <c r="EA1243" s="349"/>
      <c r="EB1243" s="349"/>
      <c r="EC1243" s="349"/>
      <c r="ED1243" s="349"/>
      <c r="EE1243" s="349"/>
      <c r="EF1243" s="349"/>
      <c r="EG1243" s="349"/>
      <c r="EH1243" s="349"/>
      <c r="EI1243" s="349"/>
      <c r="EJ1243" s="349"/>
      <c r="EK1243" s="349"/>
      <c r="EL1243" s="349"/>
      <c r="EM1243" s="349"/>
      <c r="EN1243" s="349"/>
      <c r="EO1243" s="349"/>
      <c r="EP1243" s="349"/>
      <c r="EQ1243" s="349"/>
      <c r="ER1243" s="349"/>
      <c r="ES1243" s="349"/>
      <c r="ET1243" s="349"/>
      <c r="EU1243" s="349"/>
      <c r="EV1243" s="349"/>
      <c r="EW1243" s="349"/>
      <c r="EX1243" s="349"/>
      <c r="EY1243" s="349"/>
      <c r="EZ1243" s="349"/>
      <c r="FA1243" s="349"/>
      <c r="FB1243" s="349"/>
      <c r="FC1243" s="349"/>
      <c r="FD1243" s="349"/>
      <c r="FE1243" s="349"/>
      <c r="FF1243" s="349"/>
      <c r="FG1243" s="349"/>
      <c r="FH1243" s="349"/>
      <c r="FI1243" s="349"/>
      <c r="FJ1243" s="349"/>
      <c r="FK1243" s="349"/>
      <c r="FL1243" s="349"/>
      <c r="FM1243" s="349"/>
      <c r="FN1243" s="349"/>
      <c r="FO1243" s="349"/>
      <c r="FP1243" s="349"/>
      <c r="FQ1243" s="349"/>
      <c r="FR1243" s="349"/>
      <c r="FS1243" s="349"/>
      <c r="FT1243" s="349"/>
      <c r="FU1243" s="349"/>
      <c r="FV1243" s="349"/>
      <c r="FW1243" s="349"/>
      <c r="FX1243" s="349"/>
      <c r="FY1243" s="349"/>
      <c r="FZ1243" s="349"/>
      <c r="GA1243" s="349"/>
      <c r="GB1243" s="349"/>
      <c r="GC1243" s="349"/>
      <c r="GD1243" s="349"/>
      <c r="GE1243" s="349"/>
      <c r="GF1243" s="349"/>
      <c r="GG1243" s="349"/>
      <c r="GH1243" s="349"/>
      <c r="GI1243" s="349"/>
      <c r="GJ1243" s="349"/>
      <c r="GK1243" s="349"/>
      <c r="GL1243" s="349"/>
      <c r="GM1243" s="349"/>
      <c r="GN1243" s="349"/>
      <c r="GO1243" s="349"/>
      <c r="GP1243" s="349"/>
      <c r="GQ1243" s="349"/>
      <c r="GR1243" s="349"/>
      <c r="GS1243" s="349"/>
      <c r="GT1243" s="349"/>
      <c r="GU1243" s="349"/>
      <c r="GV1243" s="349"/>
      <c r="GW1243" s="349"/>
      <c r="GX1243" s="349"/>
      <c r="GY1243" s="349"/>
      <c r="GZ1243" s="349"/>
      <c r="HA1243" s="349"/>
      <c r="HB1243" s="349"/>
      <c r="HC1243" s="349"/>
      <c r="HD1243" s="349"/>
      <c r="HE1243" s="349"/>
      <c r="HF1243" s="349"/>
      <c r="HG1243" s="349"/>
      <c r="HH1243" s="349"/>
      <c r="HI1243" s="349"/>
      <c r="HJ1243" s="349"/>
      <c r="HK1243" s="349"/>
      <c r="HL1243" s="349"/>
      <c r="HM1243" s="349"/>
      <c r="HN1243" s="349"/>
      <c r="HO1243" s="349"/>
      <c r="HP1243" s="349"/>
      <c r="HQ1243" s="349"/>
      <c r="HR1243" s="349"/>
      <c r="HS1243" s="349"/>
      <c r="HT1243" s="349"/>
      <c r="HU1243" s="349"/>
      <c r="HV1243" s="349"/>
      <c r="HW1243" s="349"/>
      <c r="HX1243" s="349"/>
      <c r="HY1243" s="349"/>
      <c r="HZ1243" s="349"/>
      <c r="IA1243" s="349"/>
      <c r="IB1243" s="349"/>
      <c r="IC1243" s="349"/>
      <c r="ID1243" s="349"/>
      <c r="IE1243" s="349"/>
      <c r="IF1243" s="349"/>
      <c r="IG1243" s="349"/>
      <c r="IH1243" s="349"/>
      <c r="II1243" s="349"/>
      <c r="IJ1243" s="349"/>
      <c r="IK1243" s="349"/>
      <c r="IL1243" s="349"/>
      <c r="IM1243" s="349"/>
      <c r="IN1243" s="349"/>
      <c r="IO1243" s="349"/>
      <c r="IP1243" s="349"/>
      <c r="IQ1243" s="349"/>
      <c r="IR1243" s="349"/>
      <c r="IS1243" s="349"/>
      <c r="IT1243" s="349"/>
      <c r="IU1243" s="349"/>
      <c r="IV1243" s="349"/>
      <c r="IW1243" s="349"/>
    </row>
    <row r="1244" spans="1:257" s="367" customFormat="1" x14ac:dyDescent="0.15">
      <c r="A1244" s="358" t="s">
        <v>49</v>
      </c>
      <c r="B1244" s="213"/>
      <c r="C1244" s="588" t="s">
        <v>7160</v>
      </c>
      <c r="D1244" s="359" t="s">
        <v>6233</v>
      </c>
      <c r="E1244" s="359" t="s">
        <v>49</v>
      </c>
      <c r="F1244" s="360" t="s">
        <v>7298</v>
      </c>
      <c r="G1244" s="360" t="s">
        <v>3589</v>
      </c>
      <c r="H1244" s="361" t="s">
        <v>3846</v>
      </c>
      <c r="I1244" s="362" t="s">
        <v>155</v>
      </c>
      <c r="J1244" s="363" t="s">
        <v>7</v>
      </c>
      <c r="K1244" s="360" t="s">
        <v>154</v>
      </c>
      <c r="L1244" s="362" t="s">
        <v>935</v>
      </c>
      <c r="M1244" s="364">
        <v>27822</v>
      </c>
      <c r="N1244" s="365"/>
      <c r="O1244" s="365"/>
      <c r="P1244" s="589" t="s">
        <v>4831</v>
      </c>
      <c r="Q1244" s="489"/>
      <c r="R1244" s="489"/>
      <c r="S1244" s="489"/>
      <c r="T1244" s="489"/>
      <c r="U1244" s="489"/>
      <c r="V1244" s="489"/>
      <c r="W1244" s="489"/>
      <c r="X1244" s="489"/>
      <c r="Y1244" s="489"/>
      <c r="Z1244" s="437"/>
      <c r="AA1244" s="349"/>
      <c r="AB1244" s="366"/>
      <c r="AC1244" s="349"/>
      <c r="AD1244" s="349"/>
      <c r="AE1244" s="349"/>
      <c r="AF1244" s="349"/>
      <c r="AG1244" s="349"/>
      <c r="AH1244" s="349"/>
      <c r="AI1244" s="349"/>
      <c r="AJ1244" s="349"/>
      <c r="AK1244" s="349"/>
      <c r="AL1244" s="349"/>
      <c r="AM1244" s="349"/>
      <c r="AN1244" s="349"/>
      <c r="AO1244" s="349"/>
      <c r="AP1244" s="349"/>
      <c r="AQ1244" s="349"/>
      <c r="AR1244" s="349"/>
      <c r="AS1244" s="349"/>
      <c r="AT1244" s="349"/>
      <c r="AU1244" s="349"/>
      <c r="AV1244" s="349"/>
      <c r="AW1244" s="349"/>
      <c r="AX1244" s="349"/>
      <c r="AY1244" s="349"/>
      <c r="AZ1244" s="349"/>
      <c r="BA1244" s="349"/>
      <c r="BB1244" s="349"/>
      <c r="BC1244" s="349"/>
      <c r="BD1244" s="349"/>
      <c r="BE1244" s="349"/>
      <c r="BF1244" s="349"/>
      <c r="BG1244" s="349"/>
      <c r="BH1244" s="349"/>
      <c r="BI1244" s="349"/>
      <c r="BJ1244" s="349"/>
      <c r="BK1244" s="349"/>
      <c r="BL1244" s="349"/>
      <c r="BM1244" s="349"/>
      <c r="BN1244" s="349"/>
      <c r="BO1244" s="349"/>
      <c r="BP1244" s="349"/>
      <c r="BQ1244" s="349"/>
      <c r="BR1244" s="349"/>
      <c r="BS1244" s="349"/>
      <c r="BT1244" s="349"/>
      <c r="BU1244" s="349"/>
      <c r="BV1244" s="349"/>
      <c r="BW1244" s="349"/>
      <c r="BX1244" s="349"/>
      <c r="BY1244" s="349"/>
      <c r="BZ1244" s="349"/>
      <c r="CA1244" s="349"/>
      <c r="CB1244" s="349"/>
      <c r="CC1244" s="349"/>
      <c r="CD1244" s="349"/>
      <c r="CE1244" s="349"/>
      <c r="CF1244" s="349"/>
      <c r="CG1244" s="349"/>
      <c r="CH1244" s="349"/>
      <c r="CI1244" s="349"/>
      <c r="CJ1244" s="349"/>
      <c r="CK1244" s="349"/>
      <c r="CL1244" s="349"/>
      <c r="CM1244" s="349"/>
      <c r="CN1244" s="349"/>
      <c r="CO1244" s="349"/>
      <c r="CP1244" s="349"/>
      <c r="CQ1244" s="349"/>
      <c r="CR1244" s="349"/>
      <c r="CS1244" s="349"/>
      <c r="CT1244" s="349"/>
      <c r="CU1244" s="349"/>
      <c r="CV1244" s="349"/>
      <c r="CW1244" s="349"/>
      <c r="CX1244" s="349"/>
      <c r="CY1244" s="349"/>
      <c r="CZ1244" s="349"/>
      <c r="DA1244" s="349"/>
      <c r="DB1244" s="349"/>
      <c r="DC1244" s="349"/>
      <c r="DD1244" s="349"/>
      <c r="DE1244" s="349"/>
      <c r="DF1244" s="349"/>
      <c r="DG1244" s="349"/>
      <c r="DH1244" s="349"/>
      <c r="DI1244" s="349"/>
      <c r="DJ1244" s="349"/>
      <c r="DK1244" s="349"/>
      <c r="DL1244" s="349"/>
      <c r="DM1244" s="349"/>
      <c r="DN1244" s="349"/>
      <c r="DO1244" s="349"/>
      <c r="DP1244" s="349"/>
      <c r="DQ1244" s="349"/>
      <c r="DR1244" s="349"/>
      <c r="DS1244" s="349"/>
      <c r="DT1244" s="349"/>
      <c r="DU1244" s="349"/>
      <c r="DV1244" s="349"/>
      <c r="DW1244" s="349"/>
      <c r="DX1244" s="349"/>
      <c r="DY1244" s="349"/>
      <c r="DZ1244" s="349"/>
      <c r="EA1244" s="349"/>
      <c r="EB1244" s="349"/>
      <c r="EC1244" s="349"/>
      <c r="ED1244" s="349"/>
      <c r="EE1244" s="349"/>
      <c r="EF1244" s="349"/>
      <c r="EG1244" s="349"/>
      <c r="EH1244" s="349"/>
      <c r="EI1244" s="349"/>
      <c r="EJ1244" s="349"/>
      <c r="EK1244" s="349"/>
      <c r="EL1244" s="349"/>
      <c r="EM1244" s="349"/>
      <c r="EN1244" s="349"/>
      <c r="EO1244" s="349"/>
      <c r="EP1244" s="349"/>
      <c r="EQ1244" s="349"/>
      <c r="ER1244" s="349"/>
      <c r="ES1244" s="349"/>
      <c r="ET1244" s="349"/>
      <c r="EU1244" s="349"/>
      <c r="EV1244" s="349"/>
      <c r="EW1244" s="349"/>
      <c r="EX1244" s="349"/>
      <c r="EY1244" s="349"/>
      <c r="EZ1244" s="349"/>
      <c r="FA1244" s="349"/>
      <c r="FB1244" s="349"/>
      <c r="FC1244" s="349"/>
      <c r="FD1244" s="349"/>
      <c r="FE1244" s="349"/>
      <c r="FF1244" s="349"/>
      <c r="FG1244" s="349"/>
      <c r="FH1244" s="349"/>
      <c r="FI1244" s="349"/>
      <c r="FJ1244" s="349"/>
      <c r="FK1244" s="349"/>
      <c r="FL1244" s="349"/>
      <c r="FM1244" s="349"/>
      <c r="FN1244" s="349"/>
      <c r="FO1244" s="349"/>
      <c r="FP1244" s="349"/>
      <c r="FQ1244" s="349"/>
      <c r="FR1244" s="349"/>
      <c r="FS1244" s="349"/>
      <c r="FT1244" s="349"/>
      <c r="FU1244" s="349"/>
      <c r="FV1244" s="349"/>
      <c r="FW1244" s="349"/>
      <c r="FX1244" s="349"/>
      <c r="FY1244" s="349"/>
      <c r="FZ1244" s="349"/>
      <c r="GA1244" s="349"/>
      <c r="GB1244" s="349"/>
      <c r="GC1244" s="349"/>
      <c r="GD1244" s="349"/>
      <c r="GE1244" s="349"/>
      <c r="GF1244" s="349"/>
      <c r="GG1244" s="349"/>
      <c r="GH1244" s="349"/>
      <c r="GI1244" s="349"/>
      <c r="GJ1244" s="349"/>
      <c r="GK1244" s="349"/>
      <c r="GL1244" s="349"/>
      <c r="GM1244" s="349"/>
      <c r="GN1244" s="349"/>
      <c r="GO1244" s="349"/>
      <c r="GP1244" s="349"/>
      <c r="GQ1244" s="349"/>
      <c r="GR1244" s="349"/>
      <c r="GS1244" s="349"/>
      <c r="GT1244" s="349"/>
      <c r="GU1244" s="349"/>
      <c r="GV1244" s="349"/>
      <c r="GW1244" s="349"/>
      <c r="GX1244" s="349"/>
      <c r="GY1244" s="349"/>
      <c r="GZ1244" s="349"/>
      <c r="HA1244" s="349"/>
      <c r="HB1244" s="349"/>
      <c r="HC1244" s="349"/>
      <c r="HD1244" s="349"/>
      <c r="HE1244" s="349"/>
      <c r="HF1244" s="349"/>
      <c r="HG1244" s="349"/>
      <c r="HH1244" s="349"/>
      <c r="HI1244" s="349"/>
      <c r="HJ1244" s="349"/>
      <c r="HK1244" s="349"/>
      <c r="HL1244" s="349"/>
      <c r="HM1244" s="349"/>
      <c r="HN1244" s="349"/>
      <c r="HO1244" s="349"/>
      <c r="HP1244" s="349"/>
      <c r="HQ1244" s="349"/>
      <c r="HR1244" s="349"/>
      <c r="HS1244" s="349"/>
      <c r="HT1244" s="349"/>
      <c r="HU1244" s="349"/>
      <c r="HV1244" s="349"/>
      <c r="HW1244" s="349"/>
      <c r="HX1244" s="349"/>
      <c r="HY1244" s="349"/>
      <c r="HZ1244" s="349"/>
      <c r="IA1244" s="349"/>
      <c r="IB1244" s="349"/>
      <c r="IC1244" s="349"/>
      <c r="ID1244" s="349"/>
      <c r="IE1244" s="349"/>
      <c r="IF1244" s="349"/>
      <c r="IG1244" s="349"/>
      <c r="IH1244" s="349"/>
      <c r="II1244" s="349"/>
      <c r="IJ1244" s="349"/>
      <c r="IK1244" s="349"/>
      <c r="IL1244" s="349"/>
      <c r="IM1244" s="349"/>
      <c r="IN1244" s="349"/>
      <c r="IO1244" s="349"/>
      <c r="IP1244" s="349"/>
      <c r="IQ1244" s="349"/>
      <c r="IR1244" s="349"/>
      <c r="IS1244" s="349"/>
      <c r="IT1244" s="349"/>
      <c r="IU1244" s="349"/>
      <c r="IV1244" s="349"/>
      <c r="IW1244" s="349"/>
    </row>
    <row r="1245" spans="1:257" s="367" customFormat="1" x14ac:dyDescent="0.15">
      <c r="A1245" s="358" t="s">
        <v>49</v>
      </c>
      <c r="B1245" s="213"/>
      <c r="C1245" s="588" t="s">
        <v>7160</v>
      </c>
      <c r="D1245" s="359" t="s">
        <v>6233</v>
      </c>
      <c r="E1245" s="359" t="s">
        <v>49</v>
      </c>
      <c r="F1245" s="360" t="s">
        <v>7299</v>
      </c>
      <c r="G1245" s="360" t="s">
        <v>2499</v>
      </c>
      <c r="H1245" s="361" t="s">
        <v>2785</v>
      </c>
      <c r="I1245" s="362" t="s">
        <v>157</v>
      </c>
      <c r="J1245" s="363" t="s">
        <v>7</v>
      </c>
      <c r="K1245" s="360" t="s">
        <v>156</v>
      </c>
      <c r="L1245" s="362" t="s">
        <v>7300</v>
      </c>
      <c r="M1245" s="364">
        <v>27835</v>
      </c>
      <c r="N1245" s="365"/>
      <c r="O1245" s="365"/>
      <c r="P1245" s="589" t="s">
        <v>4831</v>
      </c>
      <c r="Q1245" s="489"/>
      <c r="R1245" s="489"/>
      <c r="S1245" s="489"/>
      <c r="T1245" s="489"/>
      <c r="U1245" s="489"/>
      <c r="V1245" s="489"/>
      <c r="W1245" s="489"/>
      <c r="X1245" s="489"/>
      <c r="Y1245" s="489"/>
      <c r="Z1245" s="437"/>
      <c r="AA1245" s="349"/>
      <c r="AB1245" s="366"/>
      <c r="AC1245" s="349"/>
      <c r="AD1245" s="349"/>
      <c r="AE1245" s="349"/>
      <c r="AF1245" s="349"/>
      <c r="AG1245" s="349"/>
      <c r="AH1245" s="349"/>
      <c r="AI1245" s="349"/>
      <c r="AJ1245" s="349"/>
      <c r="AK1245" s="349"/>
      <c r="AL1245" s="349"/>
      <c r="AM1245" s="349"/>
      <c r="AN1245" s="349"/>
      <c r="AO1245" s="349"/>
      <c r="AP1245" s="349"/>
      <c r="AQ1245" s="349"/>
      <c r="AR1245" s="349"/>
      <c r="AS1245" s="349"/>
      <c r="AT1245" s="349"/>
      <c r="AU1245" s="349"/>
      <c r="AV1245" s="349"/>
      <c r="AW1245" s="349"/>
      <c r="AX1245" s="349"/>
      <c r="AY1245" s="349"/>
      <c r="AZ1245" s="349"/>
      <c r="BA1245" s="349"/>
      <c r="BB1245" s="349"/>
      <c r="BC1245" s="349"/>
      <c r="BD1245" s="349"/>
      <c r="BE1245" s="349"/>
      <c r="BF1245" s="349"/>
      <c r="BG1245" s="349"/>
      <c r="BH1245" s="349"/>
      <c r="BI1245" s="349"/>
      <c r="BJ1245" s="349"/>
      <c r="BK1245" s="349"/>
      <c r="BL1245" s="349"/>
      <c r="BM1245" s="349"/>
      <c r="BN1245" s="349"/>
      <c r="BO1245" s="349"/>
      <c r="BP1245" s="349"/>
      <c r="BQ1245" s="349"/>
      <c r="BR1245" s="349"/>
      <c r="BS1245" s="349"/>
      <c r="BT1245" s="349"/>
      <c r="BU1245" s="349"/>
      <c r="BV1245" s="349"/>
      <c r="BW1245" s="349"/>
      <c r="BX1245" s="349"/>
      <c r="BY1245" s="349"/>
      <c r="BZ1245" s="349"/>
      <c r="CA1245" s="349"/>
      <c r="CB1245" s="349"/>
      <c r="CC1245" s="349"/>
      <c r="CD1245" s="349"/>
      <c r="CE1245" s="349"/>
      <c r="CF1245" s="349"/>
      <c r="CG1245" s="349"/>
      <c r="CH1245" s="349"/>
      <c r="CI1245" s="349"/>
      <c r="CJ1245" s="349"/>
      <c r="CK1245" s="349"/>
      <c r="CL1245" s="349"/>
      <c r="CM1245" s="349"/>
      <c r="CN1245" s="349"/>
      <c r="CO1245" s="349"/>
      <c r="CP1245" s="349"/>
      <c r="CQ1245" s="349"/>
      <c r="CR1245" s="349"/>
      <c r="CS1245" s="349"/>
      <c r="CT1245" s="349"/>
      <c r="CU1245" s="349"/>
      <c r="CV1245" s="349"/>
      <c r="CW1245" s="349"/>
      <c r="CX1245" s="349"/>
      <c r="CY1245" s="349"/>
      <c r="CZ1245" s="349"/>
      <c r="DA1245" s="349"/>
      <c r="DB1245" s="349"/>
      <c r="DC1245" s="349"/>
      <c r="DD1245" s="349"/>
      <c r="DE1245" s="349"/>
      <c r="DF1245" s="349"/>
      <c r="DG1245" s="349"/>
      <c r="DH1245" s="349"/>
      <c r="DI1245" s="349"/>
      <c r="DJ1245" s="349"/>
      <c r="DK1245" s="349"/>
      <c r="DL1245" s="349"/>
      <c r="DM1245" s="349"/>
      <c r="DN1245" s="349"/>
      <c r="DO1245" s="349"/>
      <c r="DP1245" s="349"/>
      <c r="DQ1245" s="349"/>
      <c r="DR1245" s="349"/>
      <c r="DS1245" s="349"/>
      <c r="DT1245" s="349"/>
      <c r="DU1245" s="349"/>
      <c r="DV1245" s="349"/>
      <c r="DW1245" s="349"/>
      <c r="DX1245" s="349"/>
      <c r="DY1245" s="349"/>
      <c r="DZ1245" s="349"/>
      <c r="EA1245" s="349"/>
      <c r="EB1245" s="349"/>
      <c r="EC1245" s="349"/>
      <c r="ED1245" s="349"/>
      <c r="EE1245" s="349"/>
      <c r="EF1245" s="349"/>
      <c r="EG1245" s="349"/>
      <c r="EH1245" s="349"/>
      <c r="EI1245" s="349"/>
      <c r="EJ1245" s="349"/>
      <c r="EK1245" s="349"/>
      <c r="EL1245" s="349"/>
      <c r="EM1245" s="349"/>
      <c r="EN1245" s="349"/>
      <c r="EO1245" s="349"/>
      <c r="EP1245" s="349"/>
      <c r="EQ1245" s="349"/>
      <c r="ER1245" s="349"/>
      <c r="ES1245" s="349"/>
      <c r="ET1245" s="349"/>
      <c r="EU1245" s="349"/>
      <c r="EV1245" s="349"/>
      <c r="EW1245" s="349"/>
      <c r="EX1245" s="349"/>
      <c r="EY1245" s="349"/>
      <c r="EZ1245" s="349"/>
      <c r="FA1245" s="349"/>
      <c r="FB1245" s="349"/>
      <c r="FC1245" s="349"/>
      <c r="FD1245" s="349"/>
      <c r="FE1245" s="349"/>
      <c r="FF1245" s="349"/>
      <c r="FG1245" s="349"/>
      <c r="FH1245" s="349"/>
      <c r="FI1245" s="349"/>
      <c r="FJ1245" s="349"/>
      <c r="FK1245" s="349"/>
      <c r="FL1245" s="349"/>
      <c r="FM1245" s="349"/>
      <c r="FN1245" s="349"/>
      <c r="FO1245" s="349"/>
      <c r="FP1245" s="349"/>
      <c r="FQ1245" s="349"/>
      <c r="FR1245" s="349"/>
      <c r="FS1245" s="349"/>
      <c r="FT1245" s="349"/>
      <c r="FU1245" s="349"/>
      <c r="FV1245" s="349"/>
      <c r="FW1245" s="349"/>
      <c r="FX1245" s="349"/>
      <c r="FY1245" s="349"/>
      <c r="FZ1245" s="349"/>
      <c r="GA1245" s="349"/>
      <c r="GB1245" s="349"/>
      <c r="GC1245" s="349"/>
      <c r="GD1245" s="349"/>
      <c r="GE1245" s="349"/>
      <c r="GF1245" s="349"/>
      <c r="GG1245" s="349"/>
      <c r="GH1245" s="349"/>
      <c r="GI1245" s="349"/>
      <c r="GJ1245" s="349"/>
      <c r="GK1245" s="349"/>
      <c r="GL1245" s="349"/>
      <c r="GM1245" s="349"/>
      <c r="GN1245" s="349"/>
      <c r="GO1245" s="349"/>
      <c r="GP1245" s="349"/>
      <c r="GQ1245" s="349"/>
      <c r="GR1245" s="349"/>
      <c r="GS1245" s="349"/>
      <c r="GT1245" s="349"/>
      <c r="GU1245" s="349"/>
      <c r="GV1245" s="349"/>
      <c r="GW1245" s="349"/>
      <c r="GX1245" s="349"/>
      <c r="GY1245" s="349"/>
      <c r="GZ1245" s="349"/>
      <c r="HA1245" s="349"/>
      <c r="HB1245" s="349"/>
      <c r="HC1245" s="349"/>
      <c r="HD1245" s="349"/>
      <c r="HE1245" s="349"/>
      <c r="HF1245" s="349"/>
      <c r="HG1245" s="349"/>
      <c r="HH1245" s="349"/>
      <c r="HI1245" s="349"/>
      <c r="HJ1245" s="349"/>
      <c r="HK1245" s="349"/>
      <c r="HL1245" s="349"/>
      <c r="HM1245" s="349"/>
      <c r="HN1245" s="349"/>
      <c r="HO1245" s="349"/>
      <c r="HP1245" s="349"/>
      <c r="HQ1245" s="349"/>
      <c r="HR1245" s="349"/>
      <c r="HS1245" s="349"/>
      <c r="HT1245" s="349"/>
      <c r="HU1245" s="349"/>
      <c r="HV1245" s="349"/>
      <c r="HW1245" s="349"/>
      <c r="HX1245" s="349"/>
      <c r="HY1245" s="349"/>
      <c r="HZ1245" s="349"/>
      <c r="IA1245" s="349"/>
      <c r="IB1245" s="349"/>
      <c r="IC1245" s="349"/>
      <c r="ID1245" s="349"/>
      <c r="IE1245" s="349"/>
      <c r="IF1245" s="349"/>
      <c r="IG1245" s="349"/>
      <c r="IH1245" s="349"/>
      <c r="II1245" s="349"/>
      <c r="IJ1245" s="349"/>
      <c r="IK1245" s="349"/>
      <c r="IL1245" s="349"/>
      <c r="IM1245" s="349"/>
      <c r="IN1245" s="349"/>
      <c r="IO1245" s="349"/>
      <c r="IP1245" s="349"/>
      <c r="IQ1245" s="349"/>
      <c r="IR1245" s="349"/>
      <c r="IS1245" s="349"/>
      <c r="IT1245" s="349"/>
      <c r="IU1245" s="349"/>
      <c r="IV1245" s="349"/>
      <c r="IW1245" s="349"/>
    </row>
    <row r="1246" spans="1:257" s="367" customFormat="1" x14ac:dyDescent="0.15">
      <c r="A1246" s="358" t="s">
        <v>49</v>
      </c>
      <c r="B1246" s="213"/>
      <c r="C1246" s="588" t="s">
        <v>7160</v>
      </c>
      <c r="D1246" s="359" t="s">
        <v>6233</v>
      </c>
      <c r="E1246" s="359" t="s">
        <v>49</v>
      </c>
      <c r="F1246" s="360" t="s">
        <v>7301</v>
      </c>
      <c r="G1246" s="360" t="s">
        <v>7302</v>
      </c>
      <c r="H1246" s="361" t="s">
        <v>7303</v>
      </c>
      <c r="I1246" s="362" t="s">
        <v>158</v>
      </c>
      <c r="J1246" s="363" t="s">
        <v>7</v>
      </c>
      <c r="K1246" s="360" t="s">
        <v>7304</v>
      </c>
      <c r="L1246" s="362" t="s">
        <v>7305</v>
      </c>
      <c r="M1246" s="364">
        <v>27850</v>
      </c>
      <c r="N1246" s="365"/>
      <c r="O1246" s="365"/>
      <c r="P1246" s="589" t="s">
        <v>4831</v>
      </c>
      <c r="Q1246" s="489"/>
      <c r="R1246" s="489"/>
      <c r="S1246" s="489"/>
      <c r="T1246" s="489"/>
      <c r="U1246" s="489"/>
      <c r="V1246" s="489"/>
      <c r="W1246" s="489"/>
      <c r="X1246" s="489"/>
      <c r="Y1246" s="489"/>
      <c r="Z1246" s="437"/>
      <c r="AA1246" s="349"/>
      <c r="AB1246" s="366"/>
      <c r="AC1246" s="349"/>
      <c r="AD1246" s="349"/>
      <c r="AE1246" s="349"/>
      <c r="AF1246" s="349"/>
      <c r="AG1246" s="349"/>
      <c r="AH1246" s="349"/>
      <c r="AI1246" s="349"/>
      <c r="AJ1246" s="349"/>
      <c r="AK1246" s="349"/>
      <c r="AL1246" s="349"/>
      <c r="AM1246" s="349"/>
      <c r="AN1246" s="349"/>
      <c r="AO1246" s="349"/>
      <c r="AP1246" s="349"/>
      <c r="AQ1246" s="349"/>
      <c r="AR1246" s="349"/>
      <c r="AS1246" s="349"/>
      <c r="AT1246" s="349"/>
      <c r="AU1246" s="349"/>
      <c r="AV1246" s="349"/>
      <c r="AW1246" s="349"/>
      <c r="AX1246" s="349"/>
      <c r="AY1246" s="349"/>
      <c r="AZ1246" s="349"/>
      <c r="BA1246" s="349"/>
      <c r="BB1246" s="349"/>
      <c r="BC1246" s="349"/>
      <c r="BD1246" s="349"/>
      <c r="BE1246" s="349"/>
      <c r="BF1246" s="349"/>
      <c r="BG1246" s="349"/>
      <c r="BH1246" s="349"/>
      <c r="BI1246" s="349"/>
      <c r="BJ1246" s="349"/>
      <c r="BK1246" s="349"/>
      <c r="BL1246" s="349"/>
      <c r="BM1246" s="349"/>
      <c r="BN1246" s="349"/>
      <c r="BO1246" s="349"/>
      <c r="BP1246" s="349"/>
      <c r="BQ1246" s="349"/>
      <c r="BR1246" s="349"/>
      <c r="BS1246" s="349"/>
      <c r="BT1246" s="349"/>
      <c r="BU1246" s="349"/>
      <c r="BV1246" s="349"/>
      <c r="BW1246" s="349"/>
      <c r="BX1246" s="349"/>
      <c r="BY1246" s="349"/>
      <c r="BZ1246" s="349"/>
      <c r="CA1246" s="349"/>
      <c r="CB1246" s="349"/>
      <c r="CC1246" s="349"/>
      <c r="CD1246" s="349"/>
      <c r="CE1246" s="349"/>
      <c r="CF1246" s="349"/>
      <c r="CG1246" s="349"/>
      <c r="CH1246" s="349"/>
      <c r="CI1246" s="349"/>
      <c r="CJ1246" s="349"/>
      <c r="CK1246" s="349"/>
      <c r="CL1246" s="349"/>
      <c r="CM1246" s="349"/>
      <c r="CN1246" s="349"/>
      <c r="CO1246" s="349"/>
      <c r="CP1246" s="349"/>
      <c r="CQ1246" s="349"/>
      <c r="CR1246" s="349"/>
      <c r="CS1246" s="349"/>
      <c r="CT1246" s="349"/>
      <c r="CU1246" s="349"/>
      <c r="CV1246" s="349"/>
      <c r="CW1246" s="349"/>
      <c r="CX1246" s="349"/>
      <c r="CY1246" s="349"/>
      <c r="CZ1246" s="349"/>
      <c r="DA1246" s="349"/>
      <c r="DB1246" s="349"/>
      <c r="DC1246" s="349"/>
      <c r="DD1246" s="349"/>
      <c r="DE1246" s="349"/>
      <c r="DF1246" s="349"/>
      <c r="DG1246" s="349"/>
      <c r="DH1246" s="349"/>
      <c r="DI1246" s="349"/>
      <c r="DJ1246" s="349"/>
      <c r="DK1246" s="349"/>
      <c r="DL1246" s="349"/>
      <c r="DM1246" s="349"/>
      <c r="DN1246" s="349"/>
      <c r="DO1246" s="349"/>
      <c r="DP1246" s="349"/>
      <c r="DQ1246" s="349"/>
      <c r="DR1246" s="349"/>
      <c r="DS1246" s="349"/>
      <c r="DT1246" s="349"/>
      <c r="DU1246" s="349"/>
      <c r="DV1246" s="349"/>
      <c r="DW1246" s="349"/>
      <c r="DX1246" s="349"/>
      <c r="DY1246" s="349"/>
      <c r="DZ1246" s="349"/>
      <c r="EA1246" s="349"/>
      <c r="EB1246" s="349"/>
      <c r="EC1246" s="349"/>
      <c r="ED1246" s="349"/>
      <c r="EE1246" s="349"/>
      <c r="EF1246" s="349"/>
      <c r="EG1246" s="349"/>
      <c r="EH1246" s="349"/>
      <c r="EI1246" s="349"/>
      <c r="EJ1246" s="349"/>
      <c r="EK1246" s="349"/>
      <c r="EL1246" s="349"/>
      <c r="EM1246" s="349"/>
      <c r="EN1246" s="349"/>
      <c r="EO1246" s="349"/>
      <c r="EP1246" s="349"/>
      <c r="EQ1246" s="349"/>
      <c r="ER1246" s="349"/>
      <c r="ES1246" s="349"/>
      <c r="ET1246" s="349"/>
      <c r="EU1246" s="349"/>
      <c r="EV1246" s="349"/>
      <c r="EW1246" s="349"/>
      <c r="EX1246" s="349"/>
      <c r="EY1246" s="349"/>
      <c r="EZ1246" s="349"/>
      <c r="FA1246" s="349"/>
      <c r="FB1246" s="349"/>
      <c r="FC1246" s="349"/>
      <c r="FD1246" s="349"/>
      <c r="FE1246" s="349"/>
      <c r="FF1246" s="349"/>
      <c r="FG1246" s="349"/>
      <c r="FH1246" s="349"/>
      <c r="FI1246" s="349"/>
      <c r="FJ1246" s="349"/>
      <c r="FK1246" s="349"/>
      <c r="FL1246" s="349"/>
      <c r="FM1246" s="349"/>
      <c r="FN1246" s="349"/>
      <c r="FO1246" s="349"/>
      <c r="FP1246" s="349"/>
      <c r="FQ1246" s="349"/>
      <c r="FR1246" s="349"/>
      <c r="FS1246" s="349"/>
      <c r="FT1246" s="349"/>
      <c r="FU1246" s="349"/>
      <c r="FV1246" s="349"/>
      <c r="FW1246" s="349"/>
      <c r="FX1246" s="349"/>
      <c r="FY1246" s="349"/>
      <c r="FZ1246" s="349"/>
      <c r="GA1246" s="349"/>
      <c r="GB1246" s="349"/>
      <c r="GC1246" s="349"/>
      <c r="GD1246" s="349"/>
      <c r="GE1246" s="349"/>
      <c r="GF1246" s="349"/>
      <c r="GG1246" s="349"/>
      <c r="GH1246" s="349"/>
      <c r="GI1246" s="349"/>
      <c r="GJ1246" s="349"/>
      <c r="GK1246" s="349"/>
      <c r="GL1246" s="349"/>
      <c r="GM1246" s="349"/>
      <c r="GN1246" s="349"/>
      <c r="GO1246" s="349"/>
      <c r="GP1246" s="349"/>
      <c r="GQ1246" s="349"/>
      <c r="GR1246" s="349"/>
      <c r="GS1246" s="349"/>
      <c r="GT1246" s="349"/>
      <c r="GU1246" s="349"/>
      <c r="GV1246" s="349"/>
      <c r="GW1246" s="349"/>
      <c r="GX1246" s="349"/>
      <c r="GY1246" s="349"/>
      <c r="GZ1246" s="349"/>
      <c r="HA1246" s="349"/>
      <c r="HB1246" s="349"/>
      <c r="HC1246" s="349"/>
      <c r="HD1246" s="349"/>
      <c r="HE1246" s="349"/>
      <c r="HF1246" s="349"/>
      <c r="HG1246" s="349"/>
      <c r="HH1246" s="349"/>
      <c r="HI1246" s="349"/>
      <c r="HJ1246" s="349"/>
      <c r="HK1246" s="349"/>
      <c r="HL1246" s="349"/>
      <c r="HM1246" s="349"/>
      <c r="HN1246" s="349"/>
      <c r="HO1246" s="349"/>
      <c r="HP1246" s="349"/>
      <c r="HQ1246" s="349"/>
      <c r="HR1246" s="349"/>
      <c r="HS1246" s="349"/>
      <c r="HT1246" s="349"/>
      <c r="HU1246" s="349"/>
      <c r="HV1246" s="349"/>
      <c r="HW1246" s="349"/>
      <c r="HX1246" s="349"/>
      <c r="HY1246" s="349"/>
      <c r="HZ1246" s="349"/>
      <c r="IA1246" s="349"/>
      <c r="IB1246" s="349"/>
      <c r="IC1246" s="349"/>
      <c r="ID1246" s="349"/>
      <c r="IE1246" s="349"/>
      <c r="IF1246" s="349"/>
      <c r="IG1246" s="349"/>
      <c r="IH1246" s="349"/>
      <c r="II1246" s="349"/>
      <c r="IJ1246" s="349"/>
      <c r="IK1246" s="349"/>
      <c r="IL1246" s="349"/>
      <c r="IM1246" s="349"/>
      <c r="IN1246" s="349"/>
      <c r="IO1246" s="349"/>
      <c r="IP1246" s="349"/>
      <c r="IQ1246" s="349"/>
      <c r="IR1246" s="349"/>
      <c r="IS1246" s="349"/>
      <c r="IT1246" s="349"/>
      <c r="IU1246" s="349"/>
      <c r="IV1246" s="349"/>
      <c r="IW1246" s="349"/>
    </row>
    <row r="1247" spans="1:257" s="367" customFormat="1" x14ac:dyDescent="0.15">
      <c r="A1247" s="358" t="s">
        <v>49</v>
      </c>
      <c r="B1247" s="213"/>
      <c r="C1247" s="588" t="s">
        <v>7160</v>
      </c>
      <c r="D1247" s="359" t="s">
        <v>6233</v>
      </c>
      <c r="E1247" s="359" t="s">
        <v>49</v>
      </c>
      <c r="F1247" s="360" t="s">
        <v>7306</v>
      </c>
      <c r="G1247" s="360" t="s">
        <v>7307</v>
      </c>
      <c r="H1247" s="361" t="s">
        <v>2788</v>
      </c>
      <c r="I1247" s="362" t="s">
        <v>130</v>
      </c>
      <c r="J1247" s="363" t="s">
        <v>7</v>
      </c>
      <c r="K1247" s="360" t="s">
        <v>7308</v>
      </c>
      <c r="L1247" s="362" t="s">
        <v>7309</v>
      </c>
      <c r="M1247" s="364">
        <v>28160</v>
      </c>
      <c r="N1247" s="365"/>
      <c r="O1247" s="365"/>
      <c r="P1247" s="589" t="s">
        <v>4831</v>
      </c>
      <c r="Q1247" s="489"/>
      <c r="R1247" s="489"/>
      <c r="S1247" s="489"/>
      <c r="T1247" s="489"/>
      <c r="U1247" s="489"/>
      <c r="V1247" s="489"/>
      <c r="W1247" s="489"/>
      <c r="X1247" s="489"/>
      <c r="Y1247" s="489"/>
      <c r="Z1247" s="437"/>
      <c r="AA1247" s="349"/>
      <c r="AB1247" s="366"/>
      <c r="AC1247" s="349"/>
      <c r="AD1247" s="349"/>
      <c r="AE1247" s="349"/>
      <c r="AF1247" s="349"/>
      <c r="AG1247" s="349"/>
      <c r="AH1247" s="349"/>
      <c r="AI1247" s="349"/>
      <c r="AJ1247" s="349"/>
      <c r="AK1247" s="349"/>
      <c r="AL1247" s="349"/>
      <c r="AM1247" s="349"/>
      <c r="AN1247" s="349"/>
      <c r="AO1247" s="349"/>
      <c r="AP1247" s="349"/>
      <c r="AQ1247" s="349"/>
      <c r="AR1247" s="349"/>
      <c r="AS1247" s="349"/>
      <c r="AT1247" s="349"/>
      <c r="AU1247" s="349"/>
      <c r="AV1247" s="349"/>
      <c r="AW1247" s="349"/>
      <c r="AX1247" s="349"/>
      <c r="AY1247" s="349"/>
      <c r="AZ1247" s="349"/>
      <c r="BA1247" s="349"/>
      <c r="BB1247" s="349"/>
      <c r="BC1247" s="349"/>
      <c r="BD1247" s="349"/>
      <c r="BE1247" s="349"/>
      <c r="BF1247" s="349"/>
      <c r="BG1247" s="349"/>
      <c r="BH1247" s="349"/>
      <c r="BI1247" s="349"/>
      <c r="BJ1247" s="349"/>
      <c r="BK1247" s="349"/>
      <c r="BL1247" s="349"/>
      <c r="BM1247" s="349"/>
      <c r="BN1247" s="349"/>
      <c r="BO1247" s="349"/>
      <c r="BP1247" s="349"/>
      <c r="BQ1247" s="349"/>
      <c r="BR1247" s="349"/>
      <c r="BS1247" s="349"/>
      <c r="BT1247" s="349"/>
      <c r="BU1247" s="349"/>
      <c r="BV1247" s="349"/>
      <c r="BW1247" s="349"/>
      <c r="BX1247" s="349"/>
      <c r="BY1247" s="349"/>
      <c r="BZ1247" s="349"/>
      <c r="CA1247" s="349"/>
      <c r="CB1247" s="349"/>
      <c r="CC1247" s="349"/>
      <c r="CD1247" s="349"/>
      <c r="CE1247" s="349"/>
      <c r="CF1247" s="349"/>
      <c r="CG1247" s="349"/>
      <c r="CH1247" s="349"/>
      <c r="CI1247" s="349"/>
      <c r="CJ1247" s="349"/>
      <c r="CK1247" s="349"/>
      <c r="CL1247" s="349"/>
      <c r="CM1247" s="349"/>
      <c r="CN1247" s="349"/>
      <c r="CO1247" s="349"/>
      <c r="CP1247" s="349"/>
      <c r="CQ1247" s="349"/>
      <c r="CR1247" s="349"/>
      <c r="CS1247" s="349"/>
      <c r="CT1247" s="349"/>
      <c r="CU1247" s="349"/>
      <c r="CV1247" s="349"/>
      <c r="CW1247" s="349"/>
      <c r="CX1247" s="349"/>
      <c r="CY1247" s="349"/>
      <c r="CZ1247" s="349"/>
      <c r="DA1247" s="349"/>
      <c r="DB1247" s="349"/>
      <c r="DC1247" s="349"/>
      <c r="DD1247" s="349"/>
      <c r="DE1247" s="349"/>
      <c r="DF1247" s="349"/>
      <c r="DG1247" s="349"/>
      <c r="DH1247" s="349"/>
      <c r="DI1247" s="349"/>
      <c r="DJ1247" s="349"/>
      <c r="DK1247" s="349"/>
      <c r="DL1247" s="349"/>
      <c r="DM1247" s="349"/>
      <c r="DN1247" s="349"/>
      <c r="DO1247" s="349"/>
      <c r="DP1247" s="349"/>
      <c r="DQ1247" s="349"/>
      <c r="DR1247" s="349"/>
      <c r="DS1247" s="349"/>
      <c r="DT1247" s="349"/>
      <c r="DU1247" s="349"/>
      <c r="DV1247" s="349"/>
      <c r="DW1247" s="349"/>
      <c r="DX1247" s="349"/>
      <c r="DY1247" s="349"/>
      <c r="DZ1247" s="349"/>
      <c r="EA1247" s="349"/>
      <c r="EB1247" s="349"/>
      <c r="EC1247" s="349"/>
      <c r="ED1247" s="349"/>
      <c r="EE1247" s="349"/>
      <c r="EF1247" s="349"/>
      <c r="EG1247" s="349"/>
      <c r="EH1247" s="349"/>
      <c r="EI1247" s="349"/>
      <c r="EJ1247" s="349"/>
      <c r="EK1247" s="349"/>
      <c r="EL1247" s="349"/>
      <c r="EM1247" s="349"/>
      <c r="EN1247" s="349"/>
      <c r="EO1247" s="349"/>
      <c r="EP1247" s="349"/>
      <c r="EQ1247" s="349"/>
      <c r="ER1247" s="349"/>
      <c r="ES1247" s="349"/>
      <c r="ET1247" s="349"/>
      <c r="EU1247" s="349"/>
      <c r="EV1247" s="349"/>
      <c r="EW1247" s="349"/>
      <c r="EX1247" s="349"/>
      <c r="EY1247" s="349"/>
      <c r="EZ1247" s="349"/>
      <c r="FA1247" s="349"/>
      <c r="FB1247" s="349"/>
      <c r="FC1247" s="349"/>
      <c r="FD1247" s="349"/>
      <c r="FE1247" s="349"/>
      <c r="FF1247" s="349"/>
      <c r="FG1247" s="349"/>
      <c r="FH1247" s="349"/>
      <c r="FI1247" s="349"/>
      <c r="FJ1247" s="349"/>
      <c r="FK1247" s="349"/>
      <c r="FL1247" s="349"/>
      <c r="FM1247" s="349"/>
      <c r="FN1247" s="349"/>
      <c r="FO1247" s="349"/>
      <c r="FP1247" s="349"/>
      <c r="FQ1247" s="349"/>
      <c r="FR1247" s="349"/>
      <c r="FS1247" s="349"/>
      <c r="FT1247" s="349"/>
      <c r="FU1247" s="349"/>
      <c r="FV1247" s="349"/>
      <c r="FW1247" s="349"/>
      <c r="FX1247" s="349"/>
      <c r="FY1247" s="349"/>
      <c r="FZ1247" s="349"/>
      <c r="GA1247" s="349"/>
      <c r="GB1247" s="349"/>
      <c r="GC1247" s="349"/>
      <c r="GD1247" s="349"/>
      <c r="GE1247" s="349"/>
      <c r="GF1247" s="349"/>
      <c r="GG1247" s="349"/>
      <c r="GH1247" s="349"/>
      <c r="GI1247" s="349"/>
      <c r="GJ1247" s="349"/>
      <c r="GK1247" s="349"/>
      <c r="GL1247" s="349"/>
      <c r="GM1247" s="349"/>
      <c r="GN1247" s="349"/>
      <c r="GO1247" s="349"/>
      <c r="GP1247" s="349"/>
      <c r="GQ1247" s="349"/>
      <c r="GR1247" s="349"/>
      <c r="GS1247" s="349"/>
      <c r="GT1247" s="349"/>
      <c r="GU1247" s="349"/>
      <c r="GV1247" s="349"/>
      <c r="GW1247" s="349"/>
      <c r="GX1247" s="349"/>
      <c r="GY1247" s="349"/>
      <c r="GZ1247" s="349"/>
      <c r="HA1247" s="349"/>
      <c r="HB1247" s="349"/>
      <c r="HC1247" s="349"/>
      <c r="HD1247" s="349"/>
      <c r="HE1247" s="349"/>
      <c r="HF1247" s="349"/>
      <c r="HG1247" s="349"/>
      <c r="HH1247" s="349"/>
      <c r="HI1247" s="349"/>
      <c r="HJ1247" s="349"/>
      <c r="HK1247" s="349"/>
      <c r="HL1247" s="349"/>
      <c r="HM1247" s="349"/>
      <c r="HN1247" s="349"/>
      <c r="HO1247" s="349"/>
      <c r="HP1247" s="349"/>
      <c r="HQ1247" s="349"/>
      <c r="HR1247" s="349"/>
      <c r="HS1247" s="349"/>
      <c r="HT1247" s="349"/>
      <c r="HU1247" s="349"/>
      <c r="HV1247" s="349"/>
      <c r="HW1247" s="349"/>
      <c r="HX1247" s="349"/>
      <c r="HY1247" s="349"/>
      <c r="HZ1247" s="349"/>
      <c r="IA1247" s="349"/>
      <c r="IB1247" s="349"/>
      <c r="IC1247" s="349"/>
      <c r="ID1247" s="349"/>
      <c r="IE1247" s="349"/>
      <c r="IF1247" s="349"/>
      <c r="IG1247" s="349"/>
      <c r="IH1247" s="349"/>
      <c r="II1247" s="349"/>
      <c r="IJ1247" s="349"/>
      <c r="IK1247" s="349"/>
      <c r="IL1247" s="349"/>
      <c r="IM1247" s="349"/>
      <c r="IN1247" s="349"/>
      <c r="IO1247" s="349"/>
      <c r="IP1247" s="349"/>
      <c r="IQ1247" s="349"/>
      <c r="IR1247" s="349"/>
      <c r="IS1247" s="349"/>
      <c r="IT1247" s="349"/>
      <c r="IU1247" s="349"/>
      <c r="IV1247" s="349"/>
      <c r="IW1247" s="349"/>
    </row>
    <row r="1248" spans="1:257" ht="28.5" x14ac:dyDescent="0.15">
      <c r="A1248" s="212" t="s">
        <v>4917</v>
      </c>
      <c r="C1248" s="493" t="s">
        <v>3821</v>
      </c>
      <c r="D1248" s="490" t="s">
        <v>5239</v>
      </c>
      <c r="E1248" s="490" t="s">
        <v>5228</v>
      </c>
      <c r="F1248" s="233" t="s">
        <v>5065</v>
      </c>
      <c r="G1248" s="233" t="s">
        <v>7015</v>
      </c>
      <c r="H1248" s="287" t="s">
        <v>3847</v>
      </c>
      <c r="I1248" s="496" t="s">
        <v>159</v>
      </c>
      <c r="J1248" s="478" t="s">
        <v>1411</v>
      </c>
      <c r="K1248" s="233" t="s">
        <v>4488</v>
      </c>
      <c r="L1248" s="496" t="s">
        <v>6541</v>
      </c>
      <c r="M1248" s="252">
        <v>28464</v>
      </c>
      <c r="N1248" s="269"/>
      <c r="O1248" s="269"/>
      <c r="P1248" s="251" t="s">
        <v>5898</v>
      </c>
      <c r="AB1248" s="288"/>
    </row>
    <row r="1249" spans="1:28" x14ac:dyDescent="0.15">
      <c r="A1249" s="212" t="s">
        <v>4917</v>
      </c>
      <c r="C1249" s="493" t="s">
        <v>3821</v>
      </c>
      <c r="D1249" s="490" t="s">
        <v>5252</v>
      </c>
      <c r="E1249" s="490" t="s">
        <v>1948</v>
      </c>
      <c r="F1249" s="233" t="s">
        <v>7016</v>
      </c>
      <c r="G1249" s="233" t="s">
        <v>3614</v>
      </c>
      <c r="H1249" s="287" t="s">
        <v>3873</v>
      </c>
      <c r="I1249" s="496" t="s">
        <v>245</v>
      </c>
      <c r="J1249" s="478" t="s">
        <v>1411</v>
      </c>
      <c r="K1249" s="233" t="s">
        <v>244</v>
      </c>
      <c r="L1249" s="496" t="s">
        <v>2016</v>
      </c>
      <c r="M1249" s="252">
        <v>26984</v>
      </c>
      <c r="N1249" s="269"/>
      <c r="O1249" s="269"/>
      <c r="P1249" s="251" t="s">
        <v>5898</v>
      </c>
      <c r="AB1249" s="288"/>
    </row>
    <row r="1250" spans="1:28" x14ac:dyDescent="0.15">
      <c r="A1250" s="212" t="s">
        <v>4917</v>
      </c>
      <c r="C1250" s="493" t="s">
        <v>3821</v>
      </c>
      <c r="D1250" s="490" t="s">
        <v>5252</v>
      </c>
      <c r="E1250" s="490" t="s">
        <v>1948</v>
      </c>
      <c r="F1250" s="233" t="s">
        <v>7017</v>
      </c>
      <c r="G1250" s="233" t="s">
        <v>1837</v>
      </c>
      <c r="H1250" s="287" t="s">
        <v>3877</v>
      </c>
      <c r="I1250" s="496" t="s">
        <v>277</v>
      </c>
      <c r="J1250" s="478" t="s">
        <v>1411</v>
      </c>
      <c r="K1250" s="233" t="s">
        <v>276</v>
      </c>
      <c r="L1250" s="496" t="s">
        <v>8160</v>
      </c>
      <c r="M1250" s="252">
        <v>26984</v>
      </c>
      <c r="N1250" s="269"/>
      <c r="O1250" s="269"/>
      <c r="P1250" s="251" t="s">
        <v>8161</v>
      </c>
      <c r="AB1250" s="288"/>
    </row>
    <row r="1251" spans="1:28" x14ac:dyDescent="0.15">
      <c r="A1251" s="212" t="s">
        <v>4917</v>
      </c>
      <c r="C1251" s="493" t="s">
        <v>3821</v>
      </c>
      <c r="D1251" s="490" t="s">
        <v>5252</v>
      </c>
      <c r="E1251" s="490" t="s">
        <v>1948</v>
      </c>
      <c r="F1251" s="233" t="s">
        <v>7018</v>
      </c>
      <c r="G1251" s="233" t="s">
        <v>3627</v>
      </c>
      <c r="H1251" s="287" t="s">
        <v>3891</v>
      </c>
      <c r="I1251" s="496" t="s">
        <v>337</v>
      </c>
      <c r="J1251" s="478" t="s">
        <v>1411</v>
      </c>
      <c r="K1251" s="233" t="s">
        <v>331</v>
      </c>
      <c r="L1251" s="496" t="s">
        <v>6041</v>
      </c>
      <c r="M1251" s="252">
        <v>35886</v>
      </c>
      <c r="N1251" s="269"/>
      <c r="O1251" s="269"/>
      <c r="P1251" s="251" t="s">
        <v>5898</v>
      </c>
      <c r="AB1251" s="288"/>
    </row>
    <row r="1252" spans="1:28" x14ac:dyDescent="0.15">
      <c r="A1252" s="212" t="s">
        <v>4917</v>
      </c>
      <c r="C1252" s="493" t="s">
        <v>3821</v>
      </c>
      <c r="D1252" s="490" t="s">
        <v>5271</v>
      </c>
      <c r="E1252" s="490" t="s">
        <v>1949</v>
      </c>
      <c r="F1252" s="233" t="s">
        <v>7019</v>
      </c>
      <c r="G1252" s="233" t="s">
        <v>3664</v>
      </c>
      <c r="H1252" s="287" t="s">
        <v>3936</v>
      </c>
      <c r="I1252" s="496" t="s">
        <v>418</v>
      </c>
      <c r="J1252" s="478" t="s">
        <v>1411</v>
      </c>
      <c r="K1252" s="233" t="s">
        <v>434</v>
      </c>
      <c r="L1252" s="496" t="s">
        <v>7020</v>
      </c>
      <c r="M1252" s="252">
        <v>29635</v>
      </c>
      <c r="N1252" s="269"/>
      <c r="O1252" s="269"/>
      <c r="P1252" s="251" t="s">
        <v>5898</v>
      </c>
      <c r="AB1252" s="288"/>
    </row>
    <row r="1253" spans="1:28" x14ac:dyDescent="0.15">
      <c r="A1253" s="212" t="s">
        <v>4917</v>
      </c>
      <c r="C1253" s="493" t="s">
        <v>3821</v>
      </c>
      <c r="D1253" s="490" t="s">
        <v>5271</v>
      </c>
      <c r="E1253" s="490" t="s">
        <v>1949</v>
      </c>
      <c r="F1253" s="233" t="s">
        <v>7021</v>
      </c>
      <c r="G1253" s="233" t="s">
        <v>6542</v>
      </c>
      <c r="H1253" s="287" t="s">
        <v>6543</v>
      </c>
      <c r="I1253" s="496" t="s">
        <v>1912</v>
      </c>
      <c r="J1253" s="478" t="s">
        <v>1411</v>
      </c>
      <c r="K1253" s="233" t="s">
        <v>459</v>
      </c>
      <c r="L1253" s="496" t="s">
        <v>7022</v>
      </c>
      <c r="M1253" s="252">
        <v>35718</v>
      </c>
      <c r="N1253" s="269"/>
      <c r="O1253" s="269"/>
      <c r="P1253" s="251" t="s">
        <v>5898</v>
      </c>
      <c r="AB1253" s="288"/>
    </row>
    <row r="1254" spans="1:28" ht="28.5" x14ac:dyDescent="0.15">
      <c r="A1254" s="212" t="s">
        <v>4917</v>
      </c>
      <c r="C1254" s="493" t="s">
        <v>3821</v>
      </c>
      <c r="D1254" s="490" t="s">
        <v>5271</v>
      </c>
      <c r="E1254" s="490" t="s">
        <v>1949</v>
      </c>
      <c r="F1254" s="233" t="s">
        <v>5066</v>
      </c>
      <c r="G1254" s="233" t="s">
        <v>3686</v>
      </c>
      <c r="H1254" s="287" t="s">
        <v>3961</v>
      </c>
      <c r="I1254" s="496" t="s">
        <v>1030</v>
      </c>
      <c r="J1254" s="478" t="s">
        <v>1411</v>
      </c>
      <c r="K1254" s="233" t="s">
        <v>89</v>
      </c>
      <c r="L1254" s="496" t="s">
        <v>90</v>
      </c>
      <c r="M1254" s="252">
        <v>37326</v>
      </c>
      <c r="N1254" s="269"/>
      <c r="O1254" s="269"/>
      <c r="P1254" s="251" t="s">
        <v>5898</v>
      </c>
      <c r="AB1254" s="288"/>
    </row>
    <row r="1255" spans="1:28" x14ac:dyDescent="0.15">
      <c r="A1255" s="212" t="s">
        <v>4917</v>
      </c>
      <c r="C1255" s="493" t="s">
        <v>3821</v>
      </c>
      <c r="D1255" s="490" t="s">
        <v>5285</v>
      </c>
      <c r="E1255" s="490" t="s">
        <v>4315</v>
      </c>
      <c r="F1255" s="233" t="s">
        <v>7023</v>
      </c>
      <c r="G1255" s="233" t="s">
        <v>3734</v>
      </c>
      <c r="H1255" s="287" t="s">
        <v>4015</v>
      </c>
      <c r="I1255" s="496" t="s">
        <v>659</v>
      </c>
      <c r="J1255" s="478" t="s">
        <v>1411</v>
      </c>
      <c r="K1255" s="233" t="s">
        <v>658</v>
      </c>
      <c r="L1255" s="461" t="s">
        <v>8192</v>
      </c>
      <c r="M1255" s="252">
        <v>27216</v>
      </c>
      <c r="N1255" s="269"/>
      <c r="O1255" s="269"/>
      <c r="P1255" s="251" t="s">
        <v>5898</v>
      </c>
      <c r="AB1255" s="288"/>
    </row>
    <row r="1256" spans="1:28" x14ac:dyDescent="0.15">
      <c r="A1256" s="212" t="s">
        <v>4917</v>
      </c>
      <c r="C1256" s="493" t="s">
        <v>3821</v>
      </c>
      <c r="D1256" s="490" t="s">
        <v>5239</v>
      </c>
      <c r="E1256" s="490" t="s">
        <v>5230</v>
      </c>
      <c r="F1256" s="233" t="s">
        <v>7024</v>
      </c>
      <c r="G1256" s="233" t="s">
        <v>3750</v>
      </c>
      <c r="H1256" s="287" t="s">
        <v>4031</v>
      </c>
      <c r="I1256" s="496" t="s">
        <v>709</v>
      </c>
      <c r="J1256" s="478" t="s">
        <v>1411</v>
      </c>
      <c r="K1256" s="233" t="s">
        <v>708</v>
      </c>
      <c r="L1256" s="496" t="s">
        <v>6344</v>
      </c>
      <c r="M1256" s="252">
        <v>35367</v>
      </c>
      <c r="N1256" s="269"/>
      <c r="O1256" s="269"/>
      <c r="P1256" s="251" t="s">
        <v>5898</v>
      </c>
      <c r="AB1256" s="288"/>
    </row>
    <row r="1257" spans="1:28" x14ac:dyDescent="0.15">
      <c r="A1257" s="212" t="s">
        <v>4917</v>
      </c>
      <c r="C1257" s="493" t="s">
        <v>3821</v>
      </c>
      <c r="D1257" s="490" t="s">
        <v>5285</v>
      </c>
      <c r="E1257" s="490" t="s">
        <v>5275</v>
      </c>
      <c r="F1257" s="233" t="s">
        <v>7025</v>
      </c>
      <c r="G1257" s="233" t="s">
        <v>3764</v>
      </c>
      <c r="H1257" s="287" t="s">
        <v>4047</v>
      </c>
      <c r="I1257" s="496" t="s">
        <v>744</v>
      </c>
      <c r="J1257" s="478" t="s">
        <v>1411</v>
      </c>
      <c r="K1257" s="233" t="s">
        <v>742</v>
      </c>
      <c r="L1257" s="496" t="s">
        <v>743</v>
      </c>
      <c r="M1257" s="252">
        <v>37530</v>
      </c>
      <c r="N1257" s="269"/>
      <c r="O1257" s="269"/>
      <c r="P1257" s="251" t="s">
        <v>5898</v>
      </c>
      <c r="AB1257" s="288"/>
    </row>
    <row r="1258" spans="1:28" x14ac:dyDescent="0.15">
      <c r="A1258" s="212" t="s">
        <v>4917</v>
      </c>
      <c r="C1258" s="493" t="s">
        <v>3821</v>
      </c>
      <c r="D1258" s="490" t="s">
        <v>5252</v>
      </c>
      <c r="E1258" s="490" t="s">
        <v>5244</v>
      </c>
      <c r="F1258" s="233" t="s">
        <v>7026</v>
      </c>
      <c r="G1258" s="233" t="s">
        <v>3767</v>
      </c>
      <c r="H1258" s="287" t="s">
        <v>4053</v>
      </c>
      <c r="I1258" s="496" t="s">
        <v>7027</v>
      </c>
      <c r="J1258" s="478" t="s">
        <v>1411</v>
      </c>
      <c r="K1258" s="233" t="s">
        <v>756</v>
      </c>
      <c r="L1258" s="496" t="s">
        <v>7880</v>
      </c>
      <c r="M1258" s="252">
        <v>37337</v>
      </c>
      <c r="N1258" s="269"/>
      <c r="O1258" s="269"/>
      <c r="P1258" s="251" t="s">
        <v>5898</v>
      </c>
      <c r="AB1258" s="288"/>
    </row>
    <row r="1259" spans="1:28" x14ac:dyDescent="0.15">
      <c r="A1259" s="212" t="s">
        <v>4917</v>
      </c>
      <c r="C1259" s="493" t="s">
        <v>3821</v>
      </c>
      <c r="D1259" s="490" t="s">
        <v>5252</v>
      </c>
      <c r="E1259" s="490" t="s">
        <v>5247</v>
      </c>
      <c r="F1259" s="233" t="s">
        <v>7028</v>
      </c>
      <c r="G1259" s="233" t="s">
        <v>3768</v>
      </c>
      <c r="H1259" s="287" t="s">
        <v>4054</v>
      </c>
      <c r="I1259" s="496" t="s">
        <v>757</v>
      </c>
      <c r="J1259" s="478" t="s">
        <v>1411</v>
      </c>
      <c r="K1259" s="233" t="s">
        <v>1854</v>
      </c>
      <c r="L1259" s="496" t="s">
        <v>4818</v>
      </c>
      <c r="M1259" s="252">
        <v>25477</v>
      </c>
      <c r="N1259" s="269"/>
      <c r="O1259" s="269"/>
      <c r="P1259" s="251" t="s">
        <v>5898</v>
      </c>
      <c r="AB1259" s="288"/>
    </row>
    <row r="1260" spans="1:28" x14ac:dyDescent="0.15">
      <c r="A1260" s="212" t="s">
        <v>4917</v>
      </c>
      <c r="C1260" s="493" t="s">
        <v>3821</v>
      </c>
      <c r="D1260" s="490" t="s">
        <v>5252</v>
      </c>
      <c r="E1260" s="490" t="s">
        <v>5247</v>
      </c>
      <c r="F1260" s="233" t="s">
        <v>7029</v>
      </c>
      <c r="G1260" s="233" t="s">
        <v>3770</v>
      </c>
      <c r="H1260" s="287" t="s">
        <v>4057</v>
      </c>
      <c r="I1260" s="496" t="s">
        <v>763</v>
      </c>
      <c r="J1260" s="478" t="s">
        <v>1411</v>
      </c>
      <c r="K1260" s="233" t="s">
        <v>761</v>
      </c>
      <c r="L1260" s="496" t="s">
        <v>762</v>
      </c>
      <c r="M1260" s="252">
        <v>35268</v>
      </c>
      <c r="N1260" s="269"/>
      <c r="O1260" s="269"/>
      <c r="P1260" s="251" t="s">
        <v>5898</v>
      </c>
      <c r="AB1260" s="288"/>
    </row>
    <row r="1261" spans="1:28" x14ac:dyDescent="0.15">
      <c r="A1261" s="212" t="s">
        <v>4917</v>
      </c>
      <c r="C1261" s="493" t="s">
        <v>3821</v>
      </c>
      <c r="D1261" s="490" t="s">
        <v>5285</v>
      </c>
      <c r="E1261" s="490" t="s">
        <v>5284</v>
      </c>
      <c r="F1261" s="233" t="s">
        <v>5067</v>
      </c>
      <c r="G1261" s="233" t="s">
        <v>3774</v>
      </c>
      <c r="H1261" s="287" t="s">
        <v>4061</v>
      </c>
      <c r="I1261" s="496" t="s">
        <v>6974</v>
      </c>
      <c r="J1261" s="478" t="s">
        <v>1411</v>
      </c>
      <c r="K1261" s="233" t="s">
        <v>100</v>
      </c>
      <c r="L1261" s="496" t="s">
        <v>2017</v>
      </c>
      <c r="M1261" s="252">
        <v>29360</v>
      </c>
      <c r="N1261" s="269"/>
      <c r="O1261" s="269"/>
      <c r="P1261" s="251" t="s">
        <v>5898</v>
      </c>
      <c r="AB1261" s="288"/>
    </row>
    <row r="1262" spans="1:28" x14ac:dyDescent="0.15">
      <c r="A1262" s="212" t="s">
        <v>4917</v>
      </c>
      <c r="C1262" s="493" t="s">
        <v>3821</v>
      </c>
      <c r="D1262" s="490" t="s">
        <v>5271</v>
      </c>
      <c r="E1262" s="490" t="s">
        <v>5256</v>
      </c>
      <c r="F1262" s="233" t="s">
        <v>7036</v>
      </c>
      <c r="G1262" s="233" t="s">
        <v>1861</v>
      </c>
      <c r="H1262" s="287" t="s">
        <v>4092</v>
      </c>
      <c r="I1262" s="496" t="s">
        <v>871</v>
      </c>
      <c r="J1262" s="478" t="s">
        <v>1411</v>
      </c>
      <c r="K1262" s="233" t="s">
        <v>870</v>
      </c>
      <c r="L1262" s="496" t="s">
        <v>7037</v>
      </c>
      <c r="M1262" s="252">
        <v>31097</v>
      </c>
      <c r="N1262" s="269"/>
      <c r="O1262" s="269"/>
      <c r="P1262" s="251" t="s">
        <v>5898</v>
      </c>
      <c r="AB1262" s="288"/>
    </row>
    <row r="1263" spans="1:28" x14ac:dyDescent="0.15">
      <c r="A1263" s="212" t="s">
        <v>4917</v>
      </c>
      <c r="C1263" s="493" t="s">
        <v>3821</v>
      </c>
      <c r="D1263" s="490" t="s">
        <v>5271</v>
      </c>
      <c r="E1263" s="490" t="s">
        <v>5256</v>
      </c>
      <c r="F1263" s="233" t="s">
        <v>5068</v>
      </c>
      <c r="G1263" s="233" t="s">
        <v>3805</v>
      </c>
      <c r="H1263" s="287" t="s">
        <v>4093</v>
      </c>
      <c r="I1263" s="496" t="s">
        <v>1865</v>
      </c>
      <c r="J1263" s="478" t="s">
        <v>1411</v>
      </c>
      <c r="K1263" s="233" t="s">
        <v>2018</v>
      </c>
      <c r="L1263" s="496" t="s">
        <v>7038</v>
      </c>
      <c r="M1263" s="252">
        <v>38625</v>
      </c>
      <c r="N1263" s="269"/>
      <c r="O1263" s="269"/>
      <c r="P1263" s="251" t="s">
        <v>5898</v>
      </c>
      <c r="AB1263" s="288"/>
    </row>
    <row r="1264" spans="1:28" ht="28.5" x14ac:dyDescent="0.15">
      <c r="A1264" s="212" t="s">
        <v>4917</v>
      </c>
      <c r="C1264" s="493" t="s">
        <v>3821</v>
      </c>
      <c r="D1264" s="490" t="s">
        <v>5271</v>
      </c>
      <c r="E1264" s="490" t="s">
        <v>5261</v>
      </c>
      <c r="F1264" s="233" t="s">
        <v>5069</v>
      </c>
      <c r="G1264" s="233" t="s">
        <v>3811</v>
      </c>
      <c r="H1264" s="287" t="s">
        <v>4101</v>
      </c>
      <c r="I1264" s="496" t="s">
        <v>7039</v>
      </c>
      <c r="J1264" s="478" t="s">
        <v>1411</v>
      </c>
      <c r="K1264" s="233" t="s">
        <v>4494</v>
      </c>
      <c r="L1264" s="496" t="s">
        <v>98</v>
      </c>
      <c r="M1264" s="252">
        <v>38288</v>
      </c>
      <c r="N1264" s="269"/>
      <c r="O1264" s="269"/>
      <c r="P1264" s="251" t="s">
        <v>5898</v>
      </c>
      <c r="AB1264" s="288"/>
    </row>
    <row r="1265" spans="1:257" x14ac:dyDescent="0.15">
      <c r="A1265" s="212" t="s">
        <v>4917</v>
      </c>
      <c r="C1265" s="493" t="s">
        <v>3821</v>
      </c>
      <c r="D1265" s="490" t="s">
        <v>5271</v>
      </c>
      <c r="E1265" s="490" t="s">
        <v>5269</v>
      </c>
      <c r="F1265" s="233" t="s">
        <v>7040</v>
      </c>
      <c r="G1265" s="233" t="s">
        <v>3820</v>
      </c>
      <c r="H1265" s="287" t="s">
        <v>4112</v>
      </c>
      <c r="I1265" s="496" t="s">
        <v>7041</v>
      </c>
      <c r="J1265" s="478" t="s">
        <v>1411</v>
      </c>
      <c r="K1265" s="233" t="s">
        <v>918</v>
      </c>
      <c r="L1265" s="496" t="s">
        <v>7042</v>
      </c>
      <c r="M1265" s="252">
        <v>35305</v>
      </c>
      <c r="N1265" s="269"/>
      <c r="O1265" s="269"/>
      <c r="P1265" s="251" t="s">
        <v>5898</v>
      </c>
      <c r="AB1265" s="288"/>
    </row>
    <row r="1266" spans="1:257" s="367" customFormat="1" x14ac:dyDescent="0.15">
      <c r="A1266" s="358" t="s">
        <v>49</v>
      </c>
      <c r="B1266" s="213"/>
      <c r="C1266" s="588" t="s">
        <v>7160</v>
      </c>
      <c r="D1266" s="359" t="s">
        <v>6233</v>
      </c>
      <c r="E1266" s="359" t="s">
        <v>49</v>
      </c>
      <c r="F1266" s="360" t="s">
        <v>7310</v>
      </c>
      <c r="G1266" s="360" t="s">
        <v>2502</v>
      </c>
      <c r="H1266" s="361" t="s">
        <v>2789</v>
      </c>
      <c r="I1266" s="362" t="s">
        <v>161</v>
      </c>
      <c r="J1266" s="363" t="s">
        <v>7</v>
      </c>
      <c r="K1266" s="360" t="s">
        <v>160</v>
      </c>
      <c r="L1266" s="362" t="s">
        <v>7311</v>
      </c>
      <c r="M1266" s="364">
        <v>28135</v>
      </c>
      <c r="N1266" s="365"/>
      <c r="O1266" s="365"/>
      <c r="P1266" s="589" t="s">
        <v>4831</v>
      </c>
      <c r="Q1266" s="489"/>
      <c r="R1266" s="489"/>
      <c r="S1266" s="489"/>
      <c r="T1266" s="489"/>
      <c r="U1266" s="489"/>
      <c r="V1266" s="489"/>
      <c r="W1266" s="489"/>
      <c r="X1266" s="489"/>
      <c r="Y1266" s="489"/>
      <c r="Z1266" s="437"/>
      <c r="AA1266" s="349"/>
      <c r="AB1266" s="366"/>
      <c r="AC1266" s="349"/>
      <c r="AD1266" s="349"/>
      <c r="AE1266" s="349"/>
      <c r="AF1266" s="349"/>
      <c r="AG1266" s="349"/>
      <c r="AH1266" s="349"/>
      <c r="AI1266" s="349"/>
      <c r="AJ1266" s="349"/>
      <c r="AK1266" s="349"/>
      <c r="AL1266" s="349"/>
      <c r="AM1266" s="349"/>
      <c r="AN1266" s="349"/>
      <c r="AO1266" s="349"/>
      <c r="AP1266" s="349"/>
      <c r="AQ1266" s="349"/>
      <c r="AR1266" s="349"/>
      <c r="AS1266" s="349"/>
      <c r="AT1266" s="349"/>
      <c r="AU1266" s="349"/>
      <c r="AV1266" s="349"/>
      <c r="AW1266" s="349"/>
      <c r="AX1266" s="349"/>
      <c r="AY1266" s="349"/>
      <c r="AZ1266" s="349"/>
      <c r="BA1266" s="349"/>
      <c r="BB1266" s="349"/>
      <c r="BC1266" s="349"/>
      <c r="BD1266" s="349"/>
      <c r="BE1266" s="349"/>
      <c r="BF1266" s="349"/>
      <c r="BG1266" s="349"/>
      <c r="BH1266" s="349"/>
      <c r="BI1266" s="349"/>
      <c r="BJ1266" s="349"/>
      <c r="BK1266" s="349"/>
      <c r="BL1266" s="349"/>
      <c r="BM1266" s="349"/>
      <c r="BN1266" s="349"/>
      <c r="BO1266" s="349"/>
      <c r="BP1266" s="349"/>
      <c r="BQ1266" s="349"/>
      <c r="BR1266" s="349"/>
      <c r="BS1266" s="349"/>
      <c r="BT1266" s="349"/>
      <c r="BU1266" s="349"/>
      <c r="BV1266" s="349"/>
      <c r="BW1266" s="349"/>
      <c r="BX1266" s="349"/>
      <c r="BY1266" s="349"/>
      <c r="BZ1266" s="349"/>
      <c r="CA1266" s="349"/>
      <c r="CB1266" s="349"/>
      <c r="CC1266" s="349"/>
      <c r="CD1266" s="349"/>
      <c r="CE1266" s="349"/>
      <c r="CF1266" s="349"/>
      <c r="CG1266" s="349"/>
      <c r="CH1266" s="349"/>
      <c r="CI1266" s="349"/>
      <c r="CJ1266" s="349"/>
      <c r="CK1266" s="349"/>
      <c r="CL1266" s="349"/>
      <c r="CM1266" s="349"/>
      <c r="CN1266" s="349"/>
      <c r="CO1266" s="349"/>
      <c r="CP1266" s="349"/>
      <c r="CQ1266" s="349"/>
      <c r="CR1266" s="349"/>
      <c r="CS1266" s="349"/>
      <c r="CT1266" s="349"/>
      <c r="CU1266" s="349"/>
      <c r="CV1266" s="349"/>
      <c r="CW1266" s="349"/>
      <c r="CX1266" s="349"/>
      <c r="CY1266" s="349"/>
      <c r="CZ1266" s="349"/>
      <c r="DA1266" s="349"/>
      <c r="DB1266" s="349"/>
      <c r="DC1266" s="349"/>
      <c r="DD1266" s="349"/>
      <c r="DE1266" s="349"/>
      <c r="DF1266" s="349"/>
      <c r="DG1266" s="349"/>
      <c r="DH1266" s="349"/>
      <c r="DI1266" s="349"/>
      <c r="DJ1266" s="349"/>
      <c r="DK1266" s="349"/>
      <c r="DL1266" s="349"/>
      <c r="DM1266" s="349"/>
      <c r="DN1266" s="349"/>
      <c r="DO1266" s="349"/>
      <c r="DP1266" s="349"/>
      <c r="DQ1266" s="349"/>
      <c r="DR1266" s="349"/>
      <c r="DS1266" s="349"/>
      <c r="DT1266" s="349"/>
      <c r="DU1266" s="349"/>
      <c r="DV1266" s="349"/>
      <c r="DW1266" s="349"/>
      <c r="DX1266" s="349"/>
      <c r="DY1266" s="349"/>
      <c r="DZ1266" s="349"/>
      <c r="EA1266" s="349"/>
      <c r="EB1266" s="349"/>
      <c r="EC1266" s="349"/>
      <c r="ED1266" s="349"/>
      <c r="EE1266" s="349"/>
      <c r="EF1266" s="349"/>
      <c r="EG1266" s="349"/>
      <c r="EH1266" s="349"/>
      <c r="EI1266" s="349"/>
      <c r="EJ1266" s="349"/>
      <c r="EK1266" s="349"/>
      <c r="EL1266" s="349"/>
      <c r="EM1266" s="349"/>
      <c r="EN1266" s="349"/>
      <c r="EO1266" s="349"/>
      <c r="EP1266" s="349"/>
      <c r="EQ1266" s="349"/>
      <c r="ER1266" s="349"/>
      <c r="ES1266" s="349"/>
      <c r="ET1266" s="349"/>
      <c r="EU1266" s="349"/>
      <c r="EV1266" s="349"/>
      <c r="EW1266" s="349"/>
      <c r="EX1266" s="349"/>
      <c r="EY1266" s="349"/>
      <c r="EZ1266" s="349"/>
      <c r="FA1266" s="349"/>
      <c r="FB1266" s="349"/>
      <c r="FC1266" s="349"/>
      <c r="FD1266" s="349"/>
      <c r="FE1266" s="349"/>
      <c r="FF1266" s="349"/>
      <c r="FG1266" s="349"/>
      <c r="FH1266" s="349"/>
      <c r="FI1266" s="349"/>
      <c r="FJ1266" s="349"/>
      <c r="FK1266" s="349"/>
      <c r="FL1266" s="349"/>
      <c r="FM1266" s="349"/>
      <c r="FN1266" s="349"/>
      <c r="FO1266" s="349"/>
      <c r="FP1266" s="349"/>
      <c r="FQ1266" s="349"/>
      <c r="FR1266" s="349"/>
      <c r="FS1266" s="349"/>
      <c r="FT1266" s="349"/>
      <c r="FU1266" s="349"/>
      <c r="FV1266" s="349"/>
      <c r="FW1266" s="349"/>
      <c r="FX1266" s="349"/>
      <c r="FY1266" s="349"/>
      <c r="FZ1266" s="349"/>
      <c r="GA1266" s="349"/>
      <c r="GB1266" s="349"/>
      <c r="GC1266" s="349"/>
      <c r="GD1266" s="349"/>
      <c r="GE1266" s="349"/>
      <c r="GF1266" s="349"/>
      <c r="GG1266" s="349"/>
      <c r="GH1266" s="349"/>
      <c r="GI1266" s="349"/>
      <c r="GJ1266" s="349"/>
      <c r="GK1266" s="349"/>
      <c r="GL1266" s="349"/>
      <c r="GM1266" s="349"/>
      <c r="GN1266" s="349"/>
      <c r="GO1266" s="349"/>
      <c r="GP1266" s="349"/>
      <c r="GQ1266" s="349"/>
      <c r="GR1266" s="349"/>
      <c r="GS1266" s="349"/>
      <c r="GT1266" s="349"/>
      <c r="GU1266" s="349"/>
      <c r="GV1266" s="349"/>
      <c r="GW1266" s="349"/>
      <c r="GX1266" s="349"/>
      <c r="GY1266" s="349"/>
      <c r="GZ1266" s="349"/>
      <c r="HA1266" s="349"/>
      <c r="HB1266" s="349"/>
      <c r="HC1266" s="349"/>
      <c r="HD1266" s="349"/>
      <c r="HE1266" s="349"/>
      <c r="HF1266" s="349"/>
      <c r="HG1266" s="349"/>
      <c r="HH1266" s="349"/>
      <c r="HI1266" s="349"/>
      <c r="HJ1266" s="349"/>
      <c r="HK1266" s="349"/>
      <c r="HL1266" s="349"/>
      <c r="HM1266" s="349"/>
      <c r="HN1266" s="349"/>
      <c r="HO1266" s="349"/>
      <c r="HP1266" s="349"/>
      <c r="HQ1266" s="349"/>
      <c r="HR1266" s="349"/>
      <c r="HS1266" s="349"/>
      <c r="HT1266" s="349"/>
      <c r="HU1266" s="349"/>
      <c r="HV1266" s="349"/>
      <c r="HW1266" s="349"/>
      <c r="HX1266" s="349"/>
      <c r="HY1266" s="349"/>
      <c r="HZ1266" s="349"/>
      <c r="IA1266" s="349"/>
      <c r="IB1266" s="349"/>
      <c r="IC1266" s="349"/>
      <c r="ID1266" s="349"/>
      <c r="IE1266" s="349"/>
      <c r="IF1266" s="349"/>
      <c r="IG1266" s="349"/>
      <c r="IH1266" s="349"/>
      <c r="II1266" s="349"/>
      <c r="IJ1266" s="349"/>
      <c r="IK1266" s="349"/>
      <c r="IL1266" s="349"/>
      <c r="IM1266" s="349"/>
      <c r="IN1266" s="349"/>
      <c r="IO1266" s="349"/>
      <c r="IP1266" s="349"/>
      <c r="IQ1266" s="349"/>
      <c r="IR1266" s="349"/>
      <c r="IS1266" s="349"/>
      <c r="IT1266" s="349"/>
      <c r="IU1266" s="349"/>
      <c r="IV1266" s="349"/>
      <c r="IW1266" s="349"/>
    </row>
    <row r="1267" spans="1:257" s="367" customFormat="1" x14ac:dyDescent="0.15">
      <c r="A1267" s="358" t="s">
        <v>49</v>
      </c>
      <c r="B1267" s="213"/>
      <c r="C1267" s="588" t="s">
        <v>7160</v>
      </c>
      <c r="D1267" s="359" t="s">
        <v>6233</v>
      </c>
      <c r="E1267" s="359" t="s">
        <v>49</v>
      </c>
      <c r="F1267" s="360" t="s">
        <v>7312</v>
      </c>
      <c r="G1267" s="360" t="s">
        <v>2503</v>
      </c>
      <c r="H1267" s="361" t="s">
        <v>2790</v>
      </c>
      <c r="I1267" s="362" t="s">
        <v>163</v>
      </c>
      <c r="J1267" s="363" t="s">
        <v>7</v>
      </c>
      <c r="K1267" s="360" t="s">
        <v>162</v>
      </c>
      <c r="L1267" s="362" t="s">
        <v>7313</v>
      </c>
      <c r="M1267" s="364">
        <v>28180</v>
      </c>
      <c r="N1267" s="365"/>
      <c r="O1267" s="365"/>
      <c r="P1267" s="589" t="s">
        <v>4831</v>
      </c>
      <c r="Q1267" s="489"/>
      <c r="R1267" s="489"/>
      <c r="S1267" s="489"/>
      <c r="T1267" s="489"/>
      <c r="U1267" s="489"/>
      <c r="V1267" s="489"/>
      <c r="W1267" s="489"/>
      <c r="X1267" s="489"/>
      <c r="Y1267" s="489"/>
      <c r="Z1267" s="437"/>
      <c r="AA1267" s="349"/>
      <c r="AB1267" s="366"/>
      <c r="AC1267" s="349"/>
      <c r="AD1267" s="349"/>
      <c r="AE1267" s="349"/>
      <c r="AF1267" s="349"/>
      <c r="AG1267" s="349"/>
      <c r="AH1267" s="349"/>
      <c r="AI1267" s="349"/>
      <c r="AJ1267" s="349"/>
      <c r="AK1267" s="349"/>
      <c r="AL1267" s="349"/>
      <c r="AM1267" s="349"/>
      <c r="AN1267" s="349"/>
      <c r="AO1267" s="349"/>
      <c r="AP1267" s="349"/>
      <c r="AQ1267" s="349"/>
      <c r="AR1267" s="349"/>
      <c r="AS1267" s="349"/>
      <c r="AT1267" s="349"/>
      <c r="AU1267" s="349"/>
      <c r="AV1267" s="349"/>
      <c r="AW1267" s="349"/>
      <c r="AX1267" s="349"/>
      <c r="AY1267" s="349"/>
      <c r="AZ1267" s="349"/>
      <c r="BA1267" s="349"/>
      <c r="BB1267" s="349"/>
      <c r="BC1267" s="349"/>
      <c r="BD1267" s="349"/>
      <c r="BE1267" s="349"/>
      <c r="BF1267" s="349"/>
      <c r="BG1267" s="349"/>
      <c r="BH1267" s="349"/>
      <c r="BI1267" s="349"/>
      <c r="BJ1267" s="349"/>
      <c r="BK1267" s="349"/>
      <c r="BL1267" s="349"/>
      <c r="BM1267" s="349"/>
      <c r="BN1267" s="349"/>
      <c r="BO1267" s="349"/>
      <c r="BP1267" s="349"/>
      <c r="BQ1267" s="349"/>
      <c r="BR1267" s="349"/>
      <c r="BS1267" s="349"/>
      <c r="BT1267" s="349"/>
      <c r="BU1267" s="349"/>
      <c r="BV1267" s="349"/>
      <c r="BW1267" s="349"/>
      <c r="BX1267" s="349"/>
      <c r="BY1267" s="349"/>
      <c r="BZ1267" s="349"/>
      <c r="CA1267" s="349"/>
      <c r="CB1267" s="349"/>
      <c r="CC1267" s="349"/>
      <c r="CD1267" s="349"/>
      <c r="CE1267" s="349"/>
      <c r="CF1267" s="349"/>
      <c r="CG1267" s="349"/>
      <c r="CH1267" s="349"/>
      <c r="CI1267" s="349"/>
      <c r="CJ1267" s="349"/>
      <c r="CK1267" s="349"/>
      <c r="CL1267" s="349"/>
      <c r="CM1267" s="349"/>
      <c r="CN1267" s="349"/>
      <c r="CO1267" s="349"/>
      <c r="CP1267" s="349"/>
      <c r="CQ1267" s="349"/>
      <c r="CR1267" s="349"/>
      <c r="CS1267" s="349"/>
      <c r="CT1267" s="349"/>
      <c r="CU1267" s="349"/>
      <c r="CV1267" s="349"/>
      <c r="CW1267" s="349"/>
      <c r="CX1267" s="349"/>
      <c r="CY1267" s="349"/>
      <c r="CZ1267" s="349"/>
      <c r="DA1267" s="349"/>
      <c r="DB1267" s="349"/>
      <c r="DC1267" s="349"/>
      <c r="DD1267" s="349"/>
      <c r="DE1267" s="349"/>
      <c r="DF1267" s="349"/>
      <c r="DG1267" s="349"/>
      <c r="DH1267" s="349"/>
      <c r="DI1267" s="349"/>
      <c r="DJ1267" s="349"/>
      <c r="DK1267" s="349"/>
      <c r="DL1267" s="349"/>
      <c r="DM1267" s="349"/>
      <c r="DN1267" s="349"/>
      <c r="DO1267" s="349"/>
      <c r="DP1267" s="349"/>
      <c r="DQ1267" s="349"/>
      <c r="DR1267" s="349"/>
      <c r="DS1267" s="349"/>
      <c r="DT1267" s="349"/>
      <c r="DU1267" s="349"/>
      <c r="DV1267" s="349"/>
      <c r="DW1267" s="349"/>
      <c r="DX1267" s="349"/>
      <c r="DY1267" s="349"/>
      <c r="DZ1267" s="349"/>
      <c r="EA1267" s="349"/>
      <c r="EB1267" s="349"/>
      <c r="EC1267" s="349"/>
      <c r="ED1267" s="349"/>
      <c r="EE1267" s="349"/>
      <c r="EF1267" s="349"/>
      <c r="EG1267" s="349"/>
      <c r="EH1267" s="349"/>
      <c r="EI1267" s="349"/>
      <c r="EJ1267" s="349"/>
      <c r="EK1267" s="349"/>
      <c r="EL1267" s="349"/>
      <c r="EM1267" s="349"/>
      <c r="EN1267" s="349"/>
      <c r="EO1267" s="349"/>
      <c r="EP1267" s="349"/>
      <c r="EQ1267" s="349"/>
      <c r="ER1267" s="349"/>
      <c r="ES1267" s="349"/>
      <c r="ET1267" s="349"/>
      <c r="EU1267" s="349"/>
      <c r="EV1267" s="349"/>
      <c r="EW1267" s="349"/>
      <c r="EX1267" s="349"/>
      <c r="EY1267" s="349"/>
      <c r="EZ1267" s="349"/>
      <c r="FA1267" s="349"/>
      <c r="FB1267" s="349"/>
      <c r="FC1267" s="349"/>
      <c r="FD1267" s="349"/>
      <c r="FE1267" s="349"/>
      <c r="FF1267" s="349"/>
      <c r="FG1267" s="349"/>
      <c r="FH1267" s="349"/>
      <c r="FI1267" s="349"/>
      <c r="FJ1267" s="349"/>
      <c r="FK1267" s="349"/>
      <c r="FL1267" s="349"/>
      <c r="FM1267" s="349"/>
      <c r="FN1267" s="349"/>
      <c r="FO1267" s="349"/>
      <c r="FP1267" s="349"/>
      <c r="FQ1267" s="349"/>
      <c r="FR1267" s="349"/>
      <c r="FS1267" s="349"/>
      <c r="FT1267" s="349"/>
      <c r="FU1267" s="349"/>
      <c r="FV1267" s="349"/>
      <c r="FW1267" s="349"/>
      <c r="FX1267" s="349"/>
      <c r="FY1267" s="349"/>
      <c r="FZ1267" s="349"/>
      <c r="GA1267" s="349"/>
      <c r="GB1267" s="349"/>
      <c r="GC1267" s="349"/>
      <c r="GD1267" s="349"/>
      <c r="GE1267" s="349"/>
      <c r="GF1267" s="349"/>
      <c r="GG1267" s="349"/>
      <c r="GH1267" s="349"/>
      <c r="GI1267" s="349"/>
      <c r="GJ1267" s="349"/>
      <c r="GK1267" s="349"/>
      <c r="GL1267" s="349"/>
      <c r="GM1267" s="349"/>
      <c r="GN1267" s="349"/>
      <c r="GO1267" s="349"/>
      <c r="GP1267" s="349"/>
      <c r="GQ1267" s="349"/>
      <c r="GR1267" s="349"/>
      <c r="GS1267" s="349"/>
      <c r="GT1267" s="349"/>
      <c r="GU1267" s="349"/>
      <c r="GV1267" s="349"/>
      <c r="GW1267" s="349"/>
      <c r="GX1267" s="349"/>
      <c r="GY1267" s="349"/>
      <c r="GZ1267" s="349"/>
      <c r="HA1267" s="349"/>
      <c r="HB1267" s="349"/>
      <c r="HC1267" s="349"/>
      <c r="HD1267" s="349"/>
      <c r="HE1267" s="349"/>
      <c r="HF1267" s="349"/>
      <c r="HG1267" s="349"/>
      <c r="HH1267" s="349"/>
      <c r="HI1267" s="349"/>
      <c r="HJ1267" s="349"/>
      <c r="HK1267" s="349"/>
      <c r="HL1267" s="349"/>
      <c r="HM1267" s="349"/>
      <c r="HN1267" s="349"/>
      <c r="HO1267" s="349"/>
      <c r="HP1267" s="349"/>
      <c r="HQ1267" s="349"/>
      <c r="HR1267" s="349"/>
      <c r="HS1267" s="349"/>
      <c r="HT1267" s="349"/>
      <c r="HU1267" s="349"/>
      <c r="HV1267" s="349"/>
      <c r="HW1267" s="349"/>
      <c r="HX1267" s="349"/>
      <c r="HY1267" s="349"/>
      <c r="HZ1267" s="349"/>
      <c r="IA1267" s="349"/>
      <c r="IB1267" s="349"/>
      <c r="IC1267" s="349"/>
      <c r="ID1267" s="349"/>
      <c r="IE1267" s="349"/>
      <c r="IF1267" s="349"/>
      <c r="IG1267" s="349"/>
      <c r="IH1267" s="349"/>
      <c r="II1267" s="349"/>
      <c r="IJ1267" s="349"/>
      <c r="IK1267" s="349"/>
      <c r="IL1267" s="349"/>
      <c r="IM1267" s="349"/>
      <c r="IN1267" s="349"/>
      <c r="IO1267" s="349"/>
      <c r="IP1267" s="349"/>
      <c r="IQ1267" s="349"/>
      <c r="IR1267" s="349"/>
      <c r="IS1267" s="349"/>
      <c r="IT1267" s="349"/>
      <c r="IU1267" s="349"/>
      <c r="IV1267" s="349"/>
      <c r="IW1267" s="349"/>
    </row>
    <row r="1268" spans="1:257" ht="28.5" x14ac:dyDescent="0.15">
      <c r="A1268" s="212" t="s">
        <v>49</v>
      </c>
      <c r="C1268" s="493" t="s">
        <v>3821</v>
      </c>
      <c r="D1268" s="490" t="s">
        <v>5239</v>
      </c>
      <c r="E1268" s="490" t="s">
        <v>5228</v>
      </c>
      <c r="F1268" s="233" t="s">
        <v>5213</v>
      </c>
      <c r="G1268" s="233" t="s">
        <v>3590</v>
      </c>
      <c r="H1268" s="287" t="s">
        <v>3848</v>
      </c>
      <c r="I1268" s="496" t="s">
        <v>44</v>
      </c>
      <c r="J1268" s="478" t="s">
        <v>1411</v>
      </c>
      <c r="K1268" s="233" t="s">
        <v>1794</v>
      </c>
      <c r="L1268" s="496" t="s">
        <v>1974</v>
      </c>
      <c r="M1268" s="252">
        <v>28270</v>
      </c>
      <c r="N1268" s="269"/>
      <c r="O1268" s="269"/>
      <c r="P1268" s="251" t="s">
        <v>4831</v>
      </c>
      <c r="AB1268" s="288"/>
    </row>
    <row r="1269" spans="1:257" x14ac:dyDescent="0.15">
      <c r="A1269" s="212" t="s">
        <v>49</v>
      </c>
      <c r="C1269" s="493" t="s">
        <v>3821</v>
      </c>
      <c r="D1269" s="490" t="s">
        <v>5239</v>
      </c>
      <c r="E1269" s="490" t="s">
        <v>5228</v>
      </c>
      <c r="F1269" s="233" t="s">
        <v>5214</v>
      </c>
      <c r="G1269" s="233" t="s">
        <v>2504</v>
      </c>
      <c r="H1269" s="287" t="s">
        <v>2792</v>
      </c>
      <c r="I1269" s="496" t="s">
        <v>165</v>
      </c>
      <c r="J1269" s="478" t="s">
        <v>1411</v>
      </c>
      <c r="K1269" s="233" t="s">
        <v>164</v>
      </c>
      <c r="L1269" s="496" t="s">
        <v>2246</v>
      </c>
      <c r="M1269" s="252">
        <v>28541</v>
      </c>
      <c r="N1269" s="269"/>
      <c r="O1269" s="269"/>
      <c r="P1269" s="251" t="s">
        <v>4831</v>
      </c>
      <c r="AB1269" s="288"/>
    </row>
    <row r="1270" spans="1:257" x14ac:dyDescent="0.15">
      <c r="A1270" s="212" t="s">
        <v>49</v>
      </c>
      <c r="C1270" s="493" t="s">
        <v>3821</v>
      </c>
      <c r="D1270" s="490" t="s">
        <v>5239</v>
      </c>
      <c r="E1270" s="490" t="s">
        <v>5228</v>
      </c>
      <c r="F1270" s="233" t="s">
        <v>5714</v>
      </c>
      <c r="G1270" s="233" t="s">
        <v>2506</v>
      </c>
      <c r="H1270" s="287" t="s">
        <v>2794</v>
      </c>
      <c r="I1270" s="496" t="s">
        <v>116</v>
      </c>
      <c r="J1270" s="478" t="s">
        <v>1411</v>
      </c>
      <c r="K1270" s="233" t="s">
        <v>166</v>
      </c>
      <c r="L1270" s="496" t="s">
        <v>167</v>
      </c>
      <c r="M1270" s="252">
        <v>28549</v>
      </c>
      <c r="N1270" s="269"/>
      <c r="O1270" s="269"/>
      <c r="P1270" s="251" t="s">
        <v>4831</v>
      </c>
      <c r="AB1270" s="288"/>
    </row>
    <row r="1271" spans="1:257" x14ac:dyDescent="0.15">
      <c r="A1271" s="212" t="s">
        <v>49</v>
      </c>
      <c r="C1271" s="493" t="s">
        <v>3821</v>
      </c>
      <c r="D1271" s="490" t="s">
        <v>5239</v>
      </c>
      <c r="E1271" s="490" t="s">
        <v>5228</v>
      </c>
      <c r="F1271" s="233" t="s">
        <v>5715</v>
      </c>
      <c r="G1271" s="233" t="s">
        <v>2505</v>
      </c>
      <c r="H1271" s="287" t="s">
        <v>2793</v>
      </c>
      <c r="I1271" s="496" t="s">
        <v>168</v>
      </c>
      <c r="J1271" s="478" t="s">
        <v>1411</v>
      </c>
      <c r="K1271" s="233" t="s">
        <v>4266</v>
      </c>
      <c r="L1271" s="496" t="s">
        <v>1818</v>
      </c>
      <c r="M1271" s="252">
        <v>28543</v>
      </c>
      <c r="N1271" s="269"/>
      <c r="O1271" s="269"/>
      <c r="P1271" s="251" t="s">
        <v>4831</v>
      </c>
      <c r="AB1271" s="288"/>
    </row>
    <row r="1272" spans="1:257" x14ac:dyDescent="0.15">
      <c r="A1272" s="212" t="s">
        <v>49</v>
      </c>
      <c r="C1272" s="493" t="s">
        <v>3821</v>
      </c>
      <c r="D1272" s="490" t="s">
        <v>5239</v>
      </c>
      <c r="E1272" s="490" t="s">
        <v>5228</v>
      </c>
      <c r="F1272" s="233" t="s">
        <v>5716</v>
      </c>
      <c r="G1272" s="233" t="s">
        <v>2507</v>
      </c>
      <c r="H1272" s="287" t="s">
        <v>2795</v>
      </c>
      <c r="I1272" s="496" t="s">
        <v>171</v>
      </c>
      <c r="J1272" s="478" t="s">
        <v>1411</v>
      </c>
      <c r="K1272" s="233" t="s">
        <v>169</v>
      </c>
      <c r="L1272" s="496" t="s">
        <v>170</v>
      </c>
      <c r="M1272" s="252">
        <v>28543</v>
      </c>
      <c r="N1272" s="269"/>
      <c r="O1272" s="269"/>
      <c r="P1272" s="251" t="s">
        <v>4831</v>
      </c>
      <c r="AB1272" s="288"/>
    </row>
    <row r="1273" spans="1:257" x14ac:dyDescent="0.15">
      <c r="A1273" s="212" t="s">
        <v>49</v>
      </c>
      <c r="C1273" s="493" t="s">
        <v>3821</v>
      </c>
      <c r="D1273" s="490" t="s">
        <v>5239</v>
      </c>
      <c r="E1273" s="490" t="s">
        <v>5228</v>
      </c>
      <c r="F1273" s="233" t="s">
        <v>5717</v>
      </c>
      <c r="G1273" s="233" t="s">
        <v>2508</v>
      </c>
      <c r="H1273" s="287" t="s">
        <v>2796</v>
      </c>
      <c r="I1273" s="496" t="s">
        <v>173</v>
      </c>
      <c r="J1273" s="478" t="s">
        <v>1411</v>
      </c>
      <c r="K1273" s="233" t="s">
        <v>172</v>
      </c>
      <c r="L1273" s="496" t="s">
        <v>7803</v>
      </c>
      <c r="M1273" s="252">
        <v>28929</v>
      </c>
      <c r="N1273" s="269"/>
      <c r="O1273" s="269"/>
      <c r="P1273" s="251" t="s">
        <v>4831</v>
      </c>
      <c r="AB1273" s="288"/>
    </row>
    <row r="1274" spans="1:257" x14ac:dyDescent="0.15">
      <c r="A1274" s="212" t="s">
        <v>49</v>
      </c>
      <c r="C1274" s="493" t="s">
        <v>3821</v>
      </c>
      <c r="D1274" s="490" t="s">
        <v>5239</v>
      </c>
      <c r="E1274" s="490" t="s">
        <v>5228</v>
      </c>
      <c r="F1274" s="233" t="s">
        <v>5718</v>
      </c>
      <c r="G1274" s="233" t="s">
        <v>2510</v>
      </c>
      <c r="H1274" s="287" t="s">
        <v>2798</v>
      </c>
      <c r="I1274" s="496" t="s">
        <v>5719</v>
      </c>
      <c r="J1274" s="478" t="s">
        <v>1411</v>
      </c>
      <c r="K1274" s="233" t="s">
        <v>174</v>
      </c>
      <c r="L1274" s="496" t="s">
        <v>7804</v>
      </c>
      <c r="M1274" s="252">
        <v>28845</v>
      </c>
      <c r="N1274" s="269"/>
      <c r="O1274" s="269"/>
      <c r="P1274" s="251" t="s">
        <v>4831</v>
      </c>
      <c r="AB1274" s="288"/>
    </row>
    <row r="1275" spans="1:257" x14ac:dyDescent="0.15">
      <c r="A1275" s="212" t="s">
        <v>49</v>
      </c>
      <c r="C1275" s="493" t="s">
        <v>3821</v>
      </c>
      <c r="D1275" s="490" t="s">
        <v>5239</v>
      </c>
      <c r="E1275" s="490" t="s">
        <v>5228</v>
      </c>
      <c r="F1275" s="233" t="s">
        <v>5720</v>
      </c>
      <c r="G1275" s="233" t="s">
        <v>2509</v>
      </c>
      <c r="H1275" s="287" t="s">
        <v>2797</v>
      </c>
      <c r="I1275" s="496" t="s">
        <v>5713</v>
      </c>
      <c r="J1275" s="478" t="s">
        <v>1411</v>
      </c>
      <c r="K1275" s="233" t="s">
        <v>4267</v>
      </c>
      <c r="L1275" s="496" t="s">
        <v>4797</v>
      </c>
      <c r="M1275" s="252">
        <v>28885</v>
      </c>
      <c r="N1275" s="269"/>
      <c r="O1275" s="269"/>
      <c r="P1275" s="251" t="s">
        <v>4831</v>
      </c>
      <c r="AB1275" s="288"/>
    </row>
    <row r="1276" spans="1:257" x14ac:dyDescent="0.15">
      <c r="A1276" s="212" t="s">
        <v>49</v>
      </c>
      <c r="C1276" s="493" t="s">
        <v>3821</v>
      </c>
      <c r="D1276" s="490" t="s">
        <v>5239</v>
      </c>
      <c r="E1276" s="490" t="s">
        <v>5228</v>
      </c>
      <c r="F1276" s="233" t="s">
        <v>5721</v>
      </c>
      <c r="G1276" s="233" t="s">
        <v>2479</v>
      </c>
      <c r="H1276" s="287" t="s">
        <v>2761</v>
      </c>
      <c r="I1276" s="496" t="s">
        <v>176</v>
      </c>
      <c r="J1276" s="478" t="s">
        <v>1411</v>
      </c>
      <c r="K1276" s="233" t="s">
        <v>175</v>
      </c>
      <c r="L1276" s="496" t="s">
        <v>1975</v>
      </c>
      <c r="M1276" s="252">
        <v>28929</v>
      </c>
      <c r="N1276" s="269"/>
      <c r="O1276" s="269"/>
      <c r="P1276" s="251" t="s">
        <v>4831</v>
      </c>
      <c r="AB1276" s="288"/>
    </row>
    <row r="1277" spans="1:257" x14ac:dyDescent="0.15">
      <c r="A1277" s="212" t="s">
        <v>49</v>
      </c>
      <c r="C1277" s="493" t="s">
        <v>3821</v>
      </c>
      <c r="D1277" s="490" t="s">
        <v>5239</v>
      </c>
      <c r="E1277" s="490" t="s">
        <v>5228</v>
      </c>
      <c r="F1277" s="233" t="s">
        <v>5722</v>
      </c>
      <c r="G1277" s="233" t="s">
        <v>2513</v>
      </c>
      <c r="H1277" s="287" t="s">
        <v>2801</v>
      </c>
      <c r="I1277" s="496" t="s">
        <v>114</v>
      </c>
      <c r="J1277" s="478" t="s">
        <v>1411</v>
      </c>
      <c r="K1277" s="233" t="s">
        <v>4268</v>
      </c>
      <c r="L1277" s="496" t="s">
        <v>4798</v>
      </c>
      <c r="M1277" s="252">
        <v>29292</v>
      </c>
      <c r="N1277" s="269"/>
      <c r="O1277" s="269"/>
      <c r="P1277" s="251" t="s">
        <v>4831</v>
      </c>
      <c r="AB1277" s="288"/>
    </row>
    <row r="1278" spans="1:257" x14ac:dyDescent="0.15">
      <c r="A1278" s="212" t="s">
        <v>49</v>
      </c>
      <c r="C1278" s="493" t="s">
        <v>3821</v>
      </c>
      <c r="D1278" s="490" t="s">
        <v>5239</v>
      </c>
      <c r="E1278" s="490" t="s">
        <v>5228</v>
      </c>
      <c r="F1278" s="233" t="s">
        <v>5956</v>
      </c>
      <c r="G1278" s="233" t="s">
        <v>2514</v>
      </c>
      <c r="H1278" s="287" t="s">
        <v>2802</v>
      </c>
      <c r="I1278" s="496" t="s">
        <v>178</v>
      </c>
      <c r="J1278" s="478" t="s">
        <v>1411</v>
      </c>
      <c r="K1278" s="233" t="s">
        <v>177</v>
      </c>
      <c r="L1278" s="496" t="s">
        <v>7805</v>
      </c>
      <c r="M1278" s="252">
        <v>29311</v>
      </c>
      <c r="N1278" s="269"/>
      <c r="O1278" s="269"/>
      <c r="P1278" s="251" t="s">
        <v>4831</v>
      </c>
      <c r="AB1278" s="288"/>
    </row>
    <row r="1279" spans="1:257" x14ac:dyDescent="0.15">
      <c r="A1279" s="212" t="s">
        <v>49</v>
      </c>
      <c r="C1279" s="493" t="s">
        <v>3821</v>
      </c>
      <c r="D1279" s="490" t="s">
        <v>5239</v>
      </c>
      <c r="E1279" s="490" t="s">
        <v>5228</v>
      </c>
      <c r="F1279" s="233" t="s">
        <v>5723</v>
      </c>
      <c r="G1279" s="233" t="s">
        <v>2511</v>
      </c>
      <c r="H1279" s="287" t="s">
        <v>2799</v>
      </c>
      <c r="I1279" s="496" t="s">
        <v>180</v>
      </c>
      <c r="J1279" s="478" t="s">
        <v>1411</v>
      </c>
      <c r="K1279" s="233" t="s">
        <v>179</v>
      </c>
      <c r="L1279" s="496" t="s">
        <v>7806</v>
      </c>
      <c r="M1279" s="252">
        <v>29311</v>
      </c>
      <c r="N1279" s="269"/>
      <c r="O1279" s="269"/>
      <c r="P1279" s="251" t="s">
        <v>4831</v>
      </c>
      <c r="AB1279" s="288"/>
    </row>
    <row r="1280" spans="1:257" x14ac:dyDescent="0.15">
      <c r="A1280" s="212" t="s">
        <v>49</v>
      </c>
      <c r="C1280" s="493" t="s">
        <v>3821</v>
      </c>
      <c r="D1280" s="490" t="s">
        <v>5239</v>
      </c>
      <c r="E1280" s="490" t="s">
        <v>5228</v>
      </c>
      <c r="F1280" s="233" t="s">
        <v>5724</v>
      </c>
      <c r="G1280" s="233" t="s">
        <v>2515</v>
      </c>
      <c r="H1280" s="287" t="s">
        <v>2803</v>
      </c>
      <c r="I1280" s="496" t="s">
        <v>183</v>
      </c>
      <c r="J1280" s="478" t="s">
        <v>1411</v>
      </c>
      <c r="K1280" s="233" t="s">
        <v>181</v>
      </c>
      <c r="L1280" s="496" t="s">
        <v>182</v>
      </c>
      <c r="M1280" s="252">
        <v>29631</v>
      </c>
      <c r="N1280" s="269"/>
      <c r="O1280" s="269"/>
      <c r="P1280" s="251" t="s">
        <v>4831</v>
      </c>
      <c r="AB1280" s="288"/>
    </row>
    <row r="1281" spans="1:28" x14ac:dyDescent="0.15">
      <c r="A1281" s="212" t="s">
        <v>49</v>
      </c>
      <c r="C1281" s="493" t="s">
        <v>3821</v>
      </c>
      <c r="D1281" s="490" t="s">
        <v>5239</v>
      </c>
      <c r="E1281" s="490" t="s">
        <v>5228</v>
      </c>
      <c r="F1281" s="233" t="s">
        <v>5725</v>
      </c>
      <c r="G1281" s="233" t="s">
        <v>2517</v>
      </c>
      <c r="H1281" s="287" t="s">
        <v>2805</v>
      </c>
      <c r="I1281" s="496" t="s">
        <v>186</v>
      </c>
      <c r="J1281" s="478" t="s">
        <v>1411</v>
      </c>
      <c r="K1281" s="233" t="s">
        <v>184</v>
      </c>
      <c r="L1281" s="496" t="s">
        <v>185</v>
      </c>
      <c r="M1281" s="252">
        <v>29635</v>
      </c>
      <c r="N1281" s="269"/>
      <c r="O1281" s="269"/>
      <c r="P1281" s="251" t="s">
        <v>4831</v>
      </c>
      <c r="AB1281" s="288"/>
    </row>
    <row r="1282" spans="1:28" x14ac:dyDescent="0.15">
      <c r="A1282" s="212" t="s">
        <v>49</v>
      </c>
      <c r="C1282" s="493" t="s">
        <v>3821</v>
      </c>
      <c r="D1282" s="490" t="s">
        <v>5239</v>
      </c>
      <c r="E1282" s="490" t="s">
        <v>5228</v>
      </c>
      <c r="F1282" s="233" t="s">
        <v>5957</v>
      </c>
      <c r="G1282" s="233" t="s">
        <v>2516</v>
      </c>
      <c r="H1282" s="287" t="s">
        <v>2804</v>
      </c>
      <c r="I1282" s="496" t="s">
        <v>178</v>
      </c>
      <c r="J1282" s="478" t="s">
        <v>1411</v>
      </c>
      <c r="K1282" s="233" t="s">
        <v>187</v>
      </c>
      <c r="L1282" s="362" t="s">
        <v>7314</v>
      </c>
      <c r="M1282" s="252">
        <v>29670</v>
      </c>
      <c r="N1282" s="269"/>
      <c r="O1282" s="269"/>
      <c r="P1282" s="251" t="s">
        <v>4831</v>
      </c>
      <c r="AB1282" s="288"/>
    </row>
    <row r="1283" spans="1:28" x14ac:dyDescent="0.15">
      <c r="A1283" s="212" t="s">
        <v>49</v>
      </c>
      <c r="C1283" s="493" t="s">
        <v>3821</v>
      </c>
      <c r="D1283" s="490" t="s">
        <v>5239</v>
      </c>
      <c r="E1283" s="490" t="s">
        <v>5228</v>
      </c>
      <c r="F1283" s="233" t="s">
        <v>5726</v>
      </c>
      <c r="G1283" s="233" t="s">
        <v>3591</v>
      </c>
      <c r="H1283" s="287" t="s">
        <v>7786</v>
      </c>
      <c r="I1283" s="496" t="s">
        <v>189</v>
      </c>
      <c r="J1283" s="478" t="s">
        <v>1411</v>
      </c>
      <c r="K1283" s="233" t="s">
        <v>188</v>
      </c>
      <c r="L1283" s="496" t="s">
        <v>1976</v>
      </c>
      <c r="M1283" s="252">
        <v>29621</v>
      </c>
      <c r="N1283" s="269"/>
      <c r="O1283" s="269"/>
      <c r="P1283" s="251" t="s">
        <v>4831</v>
      </c>
      <c r="AB1283" s="288"/>
    </row>
    <row r="1284" spans="1:28" x14ac:dyDescent="0.15">
      <c r="A1284" s="212" t="s">
        <v>49</v>
      </c>
      <c r="C1284" s="493" t="s">
        <v>3821</v>
      </c>
      <c r="D1284" s="490" t="s">
        <v>5239</v>
      </c>
      <c r="E1284" s="490" t="s">
        <v>5228</v>
      </c>
      <c r="F1284" s="233" t="s">
        <v>5727</v>
      </c>
      <c r="G1284" s="233" t="s">
        <v>3592</v>
      </c>
      <c r="H1284" s="287" t="s">
        <v>3849</v>
      </c>
      <c r="I1284" s="496" t="s">
        <v>191</v>
      </c>
      <c r="J1284" s="478" t="s">
        <v>1411</v>
      </c>
      <c r="K1284" s="233" t="s">
        <v>190</v>
      </c>
      <c r="L1284" s="496" t="s">
        <v>5728</v>
      </c>
      <c r="M1284" s="252">
        <v>29623</v>
      </c>
      <c r="N1284" s="269"/>
      <c r="O1284" s="269"/>
      <c r="P1284" s="251" t="s">
        <v>4831</v>
      </c>
      <c r="AB1284" s="288"/>
    </row>
    <row r="1285" spans="1:28" x14ac:dyDescent="0.15">
      <c r="A1285" s="212" t="s">
        <v>49</v>
      </c>
      <c r="C1285" s="493" t="s">
        <v>3821</v>
      </c>
      <c r="D1285" s="490" t="s">
        <v>5239</v>
      </c>
      <c r="E1285" s="490" t="s">
        <v>5228</v>
      </c>
      <c r="F1285" s="233" t="s">
        <v>5729</v>
      </c>
      <c r="G1285" s="233" t="s">
        <v>3593</v>
      </c>
      <c r="H1285" s="287" t="s">
        <v>3850</v>
      </c>
      <c r="I1285" s="496" t="s">
        <v>5730</v>
      </c>
      <c r="J1285" s="478" t="s">
        <v>1411</v>
      </c>
      <c r="K1285" s="233" t="s">
        <v>192</v>
      </c>
      <c r="L1285" s="496" t="s">
        <v>6349</v>
      </c>
      <c r="M1285" s="252">
        <v>29404</v>
      </c>
      <c r="N1285" s="269"/>
      <c r="O1285" s="269"/>
      <c r="P1285" s="251" t="s">
        <v>4831</v>
      </c>
      <c r="AB1285" s="288"/>
    </row>
    <row r="1286" spans="1:28" x14ac:dyDescent="0.15">
      <c r="A1286" s="212" t="s">
        <v>49</v>
      </c>
      <c r="C1286" s="493" t="s">
        <v>3821</v>
      </c>
      <c r="D1286" s="490" t="s">
        <v>5239</v>
      </c>
      <c r="E1286" s="490" t="s">
        <v>5228</v>
      </c>
      <c r="F1286" s="233" t="s">
        <v>5958</v>
      </c>
      <c r="G1286" s="233" t="s">
        <v>2476</v>
      </c>
      <c r="H1286" s="287" t="s">
        <v>5920</v>
      </c>
      <c r="I1286" s="496" t="s">
        <v>196</v>
      </c>
      <c r="J1286" s="478" t="s">
        <v>1411</v>
      </c>
      <c r="K1286" s="233" t="s">
        <v>195</v>
      </c>
      <c r="L1286" s="496" t="s">
        <v>1805</v>
      </c>
      <c r="M1286" s="252">
        <v>30799</v>
      </c>
      <c r="N1286" s="269"/>
      <c r="O1286" s="269"/>
      <c r="P1286" s="251" t="s">
        <v>4831</v>
      </c>
      <c r="AB1286" s="288"/>
    </row>
    <row r="1287" spans="1:28" x14ac:dyDescent="0.15">
      <c r="A1287" s="212" t="s">
        <v>49</v>
      </c>
      <c r="C1287" s="493" t="s">
        <v>3821</v>
      </c>
      <c r="D1287" s="490" t="s">
        <v>5239</v>
      </c>
      <c r="E1287" s="490" t="s">
        <v>5228</v>
      </c>
      <c r="F1287" s="233" t="s">
        <v>6554</v>
      </c>
      <c r="G1287" s="233" t="s">
        <v>3594</v>
      </c>
      <c r="H1287" s="287" t="s">
        <v>3851</v>
      </c>
      <c r="I1287" s="496" t="s">
        <v>197</v>
      </c>
      <c r="J1287" s="478" t="s">
        <v>1411</v>
      </c>
      <c r="K1287" s="233" t="s">
        <v>6552</v>
      </c>
      <c r="L1287" s="496" t="s">
        <v>7451</v>
      </c>
      <c r="M1287" s="252">
        <v>32115</v>
      </c>
      <c r="N1287" s="269"/>
      <c r="O1287" s="269"/>
      <c r="P1287" s="251" t="s">
        <v>4831</v>
      </c>
      <c r="AB1287" s="288"/>
    </row>
    <row r="1288" spans="1:28" x14ac:dyDescent="0.15">
      <c r="A1288" s="212" t="s">
        <v>6094</v>
      </c>
      <c r="C1288" s="493" t="s">
        <v>3821</v>
      </c>
      <c r="D1288" s="490" t="s">
        <v>5239</v>
      </c>
      <c r="E1288" s="490" t="s">
        <v>5228</v>
      </c>
      <c r="F1288" s="233" t="s">
        <v>5024</v>
      </c>
      <c r="G1288" s="233" t="s">
        <v>3595</v>
      </c>
      <c r="H1288" s="287" t="s">
        <v>3852</v>
      </c>
      <c r="I1288" s="496" t="s">
        <v>200</v>
      </c>
      <c r="J1288" s="478" t="s">
        <v>1411</v>
      </c>
      <c r="K1288" s="233" t="s">
        <v>198</v>
      </c>
      <c r="L1288" s="496" t="s">
        <v>199</v>
      </c>
      <c r="M1288" s="252">
        <v>32346</v>
      </c>
      <c r="N1288" s="248"/>
      <c r="O1288" s="248"/>
      <c r="P1288" s="251" t="s">
        <v>5900</v>
      </c>
      <c r="AB1288" s="288"/>
    </row>
    <row r="1289" spans="1:28" x14ac:dyDescent="0.15">
      <c r="A1289" s="212" t="s">
        <v>49</v>
      </c>
      <c r="C1289" s="493" t="s">
        <v>3821</v>
      </c>
      <c r="D1289" s="490" t="s">
        <v>5239</v>
      </c>
      <c r="E1289" s="490" t="s">
        <v>5228</v>
      </c>
      <c r="F1289" s="233" t="s">
        <v>5215</v>
      </c>
      <c r="G1289" s="233" t="s">
        <v>3596</v>
      </c>
      <c r="H1289" s="287" t="s">
        <v>3853</v>
      </c>
      <c r="I1289" s="496" t="s">
        <v>202</v>
      </c>
      <c r="J1289" s="478" t="s">
        <v>1411</v>
      </c>
      <c r="K1289" s="233" t="s">
        <v>201</v>
      </c>
      <c r="L1289" s="362" t="s">
        <v>7371</v>
      </c>
      <c r="M1289" s="252">
        <v>32380</v>
      </c>
      <c r="N1289" s="269"/>
      <c r="O1289" s="269"/>
      <c r="P1289" s="251" t="s">
        <v>4831</v>
      </c>
      <c r="AB1289" s="288"/>
    </row>
    <row r="1290" spans="1:28" x14ac:dyDescent="0.15">
      <c r="A1290" s="212" t="s">
        <v>49</v>
      </c>
      <c r="C1290" s="493" t="s">
        <v>3821</v>
      </c>
      <c r="D1290" s="490" t="s">
        <v>5239</v>
      </c>
      <c r="E1290" s="490" t="s">
        <v>5228</v>
      </c>
      <c r="F1290" s="233" t="s">
        <v>5731</v>
      </c>
      <c r="G1290" s="233" t="s">
        <v>2520</v>
      </c>
      <c r="H1290" s="287" t="s">
        <v>2809</v>
      </c>
      <c r="I1290" s="496" t="s">
        <v>5732</v>
      </c>
      <c r="J1290" s="478" t="s">
        <v>1411</v>
      </c>
      <c r="K1290" s="233" t="s">
        <v>203</v>
      </c>
      <c r="L1290" s="496" t="s">
        <v>7453</v>
      </c>
      <c r="M1290" s="252">
        <v>32568</v>
      </c>
      <c r="N1290" s="269"/>
      <c r="O1290" s="269"/>
      <c r="P1290" s="251" t="s">
        <v>4831</v>
      </c>
      <c r="AB1290" s="288"/>
    </row>
    <row r="1291" spans="1:28" ht="28.5" x14ac:dyDescent="0.15">
      <c r="A1291" s="212" t="s">
        <v>49</v>
      </c>
      <c r="C1291" s="493" t="s">
        <v>3821</v>
      </c>
      <c r="D1291" s="490" t="s">
        <v>5239</v>
      </c>
      <c r="E1291" s="490" t="s">
        <v>5228</v>
      </c>
      <c r="F1291" s="233" t="s">
        <v>5216</v>
      </c>
      <c r="G1291" s="233" t="s">
        <v>2519</v>
      </c>
      <c r="H1291" s="287" t="s">
        <v>2808</v>
      </c>
      <c r="I1291" s="496" t="s">
        <v>116</v>
      </c>
      <c r="J1291" s="478" t="s">
        <v>1411</v>
      </c>
      <c r="K1291" s="233" t="s">
        <v>1796</v>
      </c>
      <c r="L1291" s="496" t="s">
        <v>204</v>
      </c>
      <c r="M1291" s="252">
        <v>32568</v>
      </c>
      <c r="N1291" s="269"/>
      <c r="O1291" s="269"/>
      <c r="P1291" s="251" t="s">
        <v>4831</v>
      </c>
      <c r="AB1291" s="288"/>
    </row>
    <row r="1292" spans="1:28" x14ac:dyDescent="0.15">
      <c r="A1292" s="212" t="s">
        <v>49</v>
      </c>
      <c r="C1292" s="493" t="s">
        <v>3821</v>
      </c>
      <c r="D1292" s="490" t="s">
        <v>5239</v>
      </c>
      <c r="E1292" s="490" t="s">
        <v>5228</v>
      </c>
      <c r="F1292" s="233" t="s">
        <v>5733</v>
      </c>
      <c r="G1292" s="233" t="s">
        <v>3597</v>
      </c>
      <c r="H1292" s="287" t="s">
        <v>3854</v>
      </c>
      <c r="I1292" s="496" t="s">
        <v>205</v>
      </c>
      <c r="J1292" s="478" t="s">
        <v>1411</v>
      </c>
      <c r="K1292" s="233" t="s">
        <v>4269</v>
      </c>
      <c r="L1292" s="496" t="s">
        <v>7454</v>
      </c>
      <c r="M1292" s="252">
        <v>33382</v>
      </c>
      <c r="N1292" s="269"/>
      <c r="O1292" s="269"/>
      <c r="P1292" s="251" t="s">
        <v>4831</v>
      </c>
      <c r="AB1292" s="288"/>
    </row>
    <row r="1293" spans="1:28" x14ac:dyDescent="0.15">
      <c r="A1293" s="212" t="s">
        <v>49</v>
      </c>
      <c r="C1293" s="493" t="s">
        <v>3821</v>
      </c>
      <c r="D1293" s="490" t="s">
        <v>5239</v>
      </c>
      <c r="E1293" s="490" t="s">
        <v>5228</v>
      </c>
      <c r="F1293" s="233" t="s">
        <v>5734</v>
      </c>
      <c r="G1293" s="233" t="s">
        <v>1530</v>
      </c>
      <c r="H1293" s="287" t="s">
        <v>3855</v>
      </c>
      <c r="I1293" s="496" t="s">
        <v>1973</v>
      </c>
      <c r="J1293" s="478" t="s">
        <v>1411</v>
      </c>
      <c r="K1293" s="458" t="s">
        <v>1529</v>
      </c>
      <c r="L1293" s="496" t="s">
        <v>206</v>
      </c>
      <c r="M1293" s="252">
        <v>33431</v>
      </c>
      <c r="N1293" s="269"/>
      <c r="O1293" s="269"/>
      <c r="P1293" s="251" t="s">
        <v>4831</v>
      </c>
      <c r="AB1293" s="288"/>
    </row>
    <row r="1294" spans="1:28" x14ac:dyDescent="0.15">
      <c r="A1294" s="212" t="s">
        <v>49</v>
      </c>
      <c r="C1294" s="493" t="s">
        <v>3821</v>
      </c>
      <c r="D1294" s="490" t="s">
        <v>5239</v>
      </c>
      <c r="E1294" s="490" t="s">
        <v>5228</v>
      </c>
      <c r="F1294" s="233" t="s">
        <v>5735</v>
      </c>
      <c r="G1294" s="233" t="s">
        <v>7529</v>
      </c>
      <c r="H1294" s="287" t="s">
        <v>7530</v>
      </c>
      <c r="I1294" s="496" t="s">
        <v>47</v>
      </c>
      <c r="J1294" s="478" t="s">
        <v>1411</v>
      </c>
      <c r="K1294" s="233" t="s">
        <v>2247</v>
      </c>
      <c r="L1294" s="496" t="s">
        <v>1977</v>
      </c>
      <c r="M1294" s="252">
        <v>33822</v>
      </c>
      <c r="N1294" s="269"/>
      <c r="O1294" s="269"/>
      <c r="P1294" s="251" t="s">
        <v>4831</v>
      </c>
      <c r="AB1294" s="288"/>
    </row>
    <row r="1295" spans="1:28" x14ac:dyDescent="0.15">
      <c r="A1295" s="212" t="s">
        <v>49</v>
      </c>
      <c r="C1295" s="493" t="s">
        <v>3821</v>
      </c>
      <c r="D1295" s="490" t="s">
        <v>5239</v>
      </c>
      <c r="E1295" s="490" t="s">
        <v>5228</v>
      </c>
      <c r="F1295" s="233" t="s">
        <v>5736</v>
      </c>
      <c r="G1295" s="233" t="s">
        <v>3598</v>
      </c>
      <c r="H1295" s="287" t="s">
        <v>3856</v>
      </c>
      <c r="I1295" s="496" t="s">
        <v>116</v>
      </c>
      <c r="J1295" s="478" t="s">
        <v>1411</v>
      </c>
      <c r="K1295" s="233" t="s">
        <v>208</v>
      </c>
      <c r="L1295" s="496" t="s">
        <v>7455</v>
      </c>
      <c r="M1295" s="252">
        <v>34054</v>
      </c>
      <c r="N1295" s="269"/>
      <c r="O1295" s="269"/>
      <c r="P1295" s="251" t="s">
        <v>4831</v>
      </c>
      <c r="AB1295" s="288"/>
    </row>
    <row r="1296" spans="1:28" ht="28.5" x14ac:dyDescent="0.15">
      <c r="A1296" s="212" t="s">
        <v>49</v>
      </c>
      <c r="C1296" s="493" t="s">
        <v>3821</v>
      </c>
      <c r="D1296" s="490" t="s">
        <v>5239</v>
      </c>
      <c r="E1296" s="490" t="s">
        <v>5228</v>
      </c>
      <c r="F1296" s="233" t="s">
        <v>5217</v>
      </c>
      <c r="G1296" s="233" t="s">
        <v>1431</v>
      </c>
      <c r="H1296" s="287" t="s">
        <v>3857</v>
      </c>
      <c r="I1296" s="496" t="s">
        <v>209</v>
      </c>
      <c r="J1296" s="478" t="s">
        <v>1411</v>
      </c>
      <c r="K1296" s="233" t="s">
        <v>4489</v>
      </c>
      <c r="L1296" s="496" t="s">
        <v>6555</v>
      </c>
      <c r="M1296" s="252">
        <v>34157</v>
      </c>
      <c r="N1296" s="269"/>
      <c r="O1296" s="269"/>
      <c r="P1296" s="251" t="s">
        <v>4831</v>
      </c>
      <c r="AB1296" s="288"/>
    </row>
    <row r="1297" spans="1:28" x14ac:dyDescent="0.15">
      <c r="A1297" s="212" t="s">
        <v>49</v>
      </c>
      <c r="C1297" s="493" t="s">
        <v>3821</v>
      </c>
      <c r="D1297" s="490" t="s">
        <v>5239</v>
      </c>
      <c r="E1297" s="490" t="s">
        <v>5228</v>
      </c>
      <c r="F1297" s="233" t="s">
        <v>5959</v>
      </c>
      <c r="G1297" s="233" t="s">
        <v>3599</v>
      </c>
      <c r="H1297" s="287" t="s">
        <v>3858</v>
      </c>
      <c r="I1297" s="496" t="s">
        <v>44</v>
      </c>
      <c r="J1297" s="478" t="s">
        <v>1411</v>
      </c>
      <c r="K1297" s="233" t="s">
        <v>210</v>
      </c>
      <c r="L1297" s="496" t="s">
        <v>5737</v>
      </c>
      <c r="M1297" s="252">
        <v>34826</v>
      </c>
      <c r="N1297" s="269"/>
      <c r="O1297" s="269"/>
      <c r="P1297" s="251" t="s">
        <v>4831</v>
      </c>
      <c r="AB1297" s="288"/>
    </row>
    <row r="1298" spans="1:28" x14ac:dyDescent="0.15">
      <c r="A1298" s="212" t="s">
        <v>49</v>
      </c>
      <c r="C1298" s="493" t="s">
        <v>3821</v>
      </c>
      <c r="D1298" s="490" t="s">
        <v>5239</v>
      </c>
      <c r="E1298" s="490" t="s">
        <v>5228</v>
      </c>
      <c r="F1298" s="233" t="s">
        <v>5738</v>
      </c>
      <c r="G1298" s="233" t="s">
        <v>3600</v>
      </c>
      <c r="H1298" s="287" t="s">
        <v>3859</v>
      </c>
      <c r="I1298" s="496" t="s">
        <v>116</v>
      </c>
      <c r="J1298" s="478" t="s">
        <v>1411</v>
      </c>
      <c r="K1298" s="233" t="s">
        <v>211</v>
      </c>
      <c r="L1298" s="496" t="s">
        <v>4799</v>
      </c>
      <c r="M1298" s="252">
        <v>34943</v>
      </c>
      <c r="N1298" s="269"/>
      <c r="O1298" s="269"/>
      <c r="P1298" s="251" t="s">
        <v>4831</v>
      </c>
      <c r="AB1298" s="288"/>
    </row>
    <row r="1299" spans="1:28" x14ac:dyDescent="0.15">
      <c r="A1299" s="212" t="s">
        <v>49</v>
      </c>
      <c r="C1299" s="493" t="s">
        <v>3821</v>
      </c>
      <c r="D1299" s="490" t="s">
        <v>5239</v>
      </c>
      <c r="E1299" s="490" t="s">
        <v>5228</v>
      </c>
      <c r="F1299" s="233" t="s">
        <v>5739</v>
      </c>
      <c r="G1299" s="233" t="s">
        <v>1428</v>
      </c>
      <c r="H1299" s="287" t="s">
        <v>3860</v>
      </c>
      <c r="I1299" s="496" t="s">
        <v>163</v>
      </c>
      <c r="J1299" s="478" t="s">
        <v>1411</v>
      </c>
      <c r="K1299" s="233" t="s">
        <v>212</v>
      </c>
      <c r="L1299" s="496" t="s">
        <v>6556</v>
      </c>
      <c r="M1299" s="252">
        <v>35703</v>
      </c>
      <c r="N1299" s="269"/>
      <c r="O1299" s="269"/>
      <c r="P1299" s="251" t="s">
        <v>4831</v>
      </c>
      <c r="AB1299" s="288"/>
    </row>
    <row r="1300" spans="1:28" x14ac:dyDescent="0.15">
      <c r="A1300" s="212" t="s">
        <v>49</v>
      </c>
      <c r="C1300" s="493" t="s">
        <v>3821</v>
      </c>
      <c r="D1300" s="490" t="s">
        <v>5239</v>
      </c>
      <c r="E1300" s="490" t="s">
        <v>5228</v>
      </c>
      <c r="F1300" s="233" t="s">
        <v>5740</v>
      </c>
      <c r="G1300" s="233" t="s">
        <v>2521</v>
      </c>
      <c r="H1300" s="287" t="s">
        <v>2810</v>
      </c>
      <c r="I1300" s="496" t="s">
        <v>178</v>
      </c>
      <c r="J1300" s="478" t="s">
        <v>1411</v>
      </c>
      <c r="K1300" s="233" t="s">
        <v>213</v>
      </c>
      <c r="L1300" s="496" t="s">
        <v>214</v>
      </c>
      <c r="M1300" s="252">
        <v>35877</v>
      </c>
      <c r="N1300" s="269"/>
      <c r="O1300" s="269"/>
      <c r="P1300" s="251" t="s">
        <v>4831</v>
      </c>
      <c r="AB1300" s="288"/>
    </row>
    <row r="1301" spans="1:28" x14ac:dyDescent="0.15">
      <c r="A1301" s="212" t="s">
        <v>4919</v>
      </c>
      <c r="C1301" s="493" t="s">
        <v>3821</v>
      </c>
      <c r="D1301" s="490" t="s">
        <v>5239</v>
      </c>
      <c r="E1301" s="490" t="s">
        <v>5228</v>
      </c>
      <c r="F1301" s="233" t="s">
        <v>5104</v>
      </c>
      <c r="G1301" s="233" t="s">
        <v>3601</v>
      </c>
      <c r="H1301" s="287" t="s">
        <v>3861</v>
      </c>
      <c r="I1301" s="496" t="s">
        <v>216</v>
      </c>
      <c r="J1301" s="478" t="s">
        <v>1411</v>
      </c>
      <c r="K1301" s="233" t="s">
        <v>215</v>
      </c>
      <c r="L1301" s="496" t="s">
        <v>2021</v>
      </c>
      <c r="M1301" s="252">
        <v>36249</v>
      </c>
      <c r="N1301" s="269"/>
      <c r="O1301" s="269"/>
      <c r="P1301" s="251" t="s">
        <v>5895</v>
      </c>
      <c r="AB1301" s="288"/>
    </row>
    <row r="1302" spans="1:28" x14ac:dyDescent="0.15">
      <c r="A1302" s="212" t="s">
        <v>49</v>
      </c>
      <c r="C1302" s="493" t="s">
        <v>3821</v>
      </c>
      <c r="D1302" s="490" t="s">
        <v>5239</v>
      </c>
      <c r="E1302" s="490" t="s">
        <v>5228</v>
      </c>
      <c r="F1302" s="233" t="s">
        <v>5218</v>
      </c>
      <c r="G1302" s="233" t="s">
        <v>3602</v>
      </c>
      <c r="H1302" s="287" t="s">
        <v>3862</v>
      </c>
      <c r="I1302" s="496" t="s">
        <v>205</v>
      </c>
      <c r="J1302" s="478" t="s">
        <v>1411</v>
      </c>
      <c r="K1302" s="233" t="s">
        <v>217</v>
      </c>
      <c r="L1302" s="496" t="s">
        <v>218</v>
      </c>
      <c r="M1302" s="252">
        <v>35879</v>
      </c>
      <c r="N1302" s="269"/>
      <c r="O1302" s="269"/>
      <c r="P1302" s="251" t="s">
        <v>4831</v>
      </c>
      <c r="AB1302" s="288"/>
    </row>
    <row r="1303" spans="1:28" x14ac:dyDescent="0.15">
      <c r="A1303" s="212" t="s">
        <v>49</v>
      </c>
      <c r="C1303" s="493" t="s">
        <v>3821</v>
      </c>
      <c r="D1303" s="490" t="s">
        <v>5239</v>
      </c>
      <c r="E1303" s="490" t="s">
        <v>5228</v>
      </c>
      <c r="F1303" s="233" t="s">
        <v>5741</v>
      </c>
      <c r="G1303" s="233" t="s">
        <v>2518</v>
      </c>
      <c r="H1303" s="287" t="s">
        <v>2806</v>
      </c>
      <c r="I1303" s="496" t="s">
        <v>1819</v>
      </c>
      <c r="J1303" s="478" t="s">
        <v>1411</v>
      </c>
      <c r="K1303" s="233" t="s">
        <v>219</v>
      </c>
      <c r="L1303" s="496" t="s">
        <v>7807</v>
      </c>
      <c r="M1303" s="252">
        <v>37344</v>
      </c>
      <c r="N1303" s="269"/>
      <c r="O1303" s="269"/>
      <c r="P1303" s="251" t="s">
        <v>4831</v>
      </c>
      <c r="AB1303" s="288"/>
    </row>
    <row r="1304" spans="1:28" x14ac:dyDescent="0.15">
      <c r="A1304" s="212" t="s">
        <v>49</v>
      </c>
      <c r="C1304" s="493" t="s">
        <v>3821</v>
      </c>
      <c r="D1304" s="490" t="s">
        <v>5239</v>
      </c>
      <c r="E1304" s="490" t="s">
        <v>5228</v>
      </c>
      <c r="F1304" s="233" t="s">
        <v>5219</v>
      </c>
      <c r="G1304" s="233" t="s">
        <v>3603</v>
      </c>
      <c r="H1304" s="287" t="s">
        <v>3863</v>
      </c>
      <c r="I1304" s="496" t="s">
        <v>28</v>
      </c>
      <c r="J1304" s="478" t="s">
        <v>1411</v>
      </c>
      <c r="K1304" s="233" t="s">
        <v>220</v>
      </c>
      <c r="L1304" s="496" t="s">
        <v>7704</v>
      </c>
      <c r="M1304" s="252">
        <v>37484</v>
      </c>
      <c r="N1304" s="269"/>
      <c r="O1304" s="269"/>
      <c r="P1304" s="251" t="s">
        <v>4831</v>
      </c>
      <c r="AB1304" s="288"/>
    </row>
    <row r="1305" spans="1:28" x14ac:dyDescent="0.15">
      <c r="A1305" s="212" t="s">
        <v>49</v>
      </c>
      <c r="C1305" s="493" t="s">
        <v>3821</v>
      </c>
      <c r="D1305" s="490" t="s">
        <v>5239</v>
      </c>
      <c r="E1305" s="490" t="s">
        <v>5228</v>
      </c>
      <c r="F1305" s="233" t="s">
        <v>5742</v>
      </c>
      <c r="G1305" s="233" t="s">
        <v>3604</v>
      </c>
      <c r="H1305" s="287" t="s">
        <v>6003</v>
      </c>
      <c r="I1305" s="496" t="s">
        <v>222</v>
      </c>
      <c r="J1305" s="478" t="s">
        <v>1411</v>
      </c>
      <c r="K1305" s="233" t="s">
        <v>221</v>
      </c>
      <c r="L1305" s="496" t="s">
        <v>6173</v>
      </c>
      <c r="M1305" s="252">
        <v>36986</v>
      </c>
      <c r="N1305" s="269"/>
      <c r="O1305" s="269"/>
      <c r="P1305" s="251" t="s">
        <v>4831</v>
      </c>
      <c r="AB1305" s="288"/>
    </row>
    <row r="1306" spans="1:28" x14ac:dyDescent="0.15">
      <c r="A1306" s="212" t="s">
        <v>49</v>
      </c>
      <c r="C1306" s="493" t="s">
        <v>3821</v>
      </c>
      <c r="D1306" s="490" t="s">
        <v>5239</v>
      </c>
      <c r="E1306" s="490" t="s">
        <v>5228</v>
      </c>
      <c r="F1306" s="233" t="s">
        <v>5220</v>
      </c>
      <c r="G1306" s="233" t="s">
        <v>3605</v>
      </c>
      <c r="H1306" s="287" t="s">
        <v>3864</v>
      </c>
      <c r="I1306" s="496" t="s">
        <v>5743</v>
      </c>
      <c r="J1306" s="478" t="s">
        <v>1411</v>
      </c>
      <c r="K1306" s="233" t="s">
        <v>99</v>
      </c>
      <c r="L1306" s="496" t="s">
        <v>7808</v>
      </c>
      <c r="M1306" s="252">
        <v>38653</v>
      </c>
      <c r="N1306" s="269"/>
      <c r="O1306" s="269"/>
      <c r="P1306" s="251" t="s">
        <v>4831</v>
      </c>
      <c r="AB1306" s="288"/>
    </row>
    <row r="1307" spans="1:28" x14ac:dyDescent="0.15">
      <c r="A1307" s="212" t="s">
        <v>49</v>
      </c>
      <c r="C1307" s="493" t="s">
        <v>3821</v>
      </c>
      <c r="D1307" s="490" t="s">
        <v>5239</v>
      </c>
      <c r="E1307" s="490" t="s">
        <v>5228</v>
      </c>
      <c r="F1307" s="233" t="s">
        <v>5221</v>
      </c>
      <c r="G1307" s="233" t="s">
        <v>3606</v>
      </c>
      <c r="H1307" s="287" t="s">
        <v>3865</v>
      </c>
      <c r="I1307" s="496" t="s">
        <v>2286</v>
      </c>
      <c r="J1307" s="478" t="s">
        <v>1411</v>
      </c>
      <c r="K1307" s="233" t="s">
        <v>97</v>
      </c>
      <c r="L1307" s="496" t="s">
        <v>1820</v>
      </c>
      <c r="M1307" s="252">
        <v>38707</v>
      </c>
      <c r="N1307" s="269"/>
      <c r="O1307" s="269"/>
      <c r="P1307" s="251" t="s">
        <v>4831</v>
      </c>
      <c r="AB1307" s="288"/>
    </row>
    <row r="1308" spans="1:28" x14ac:dyDescent="0.15">
      <c r="A1308" s="212" t="s">
        <v>49</v>
      </c>
      <c r="C1308" s="493" t="s">
        <v>3821</v>
      </c>
      <c r="D1308" s="490" t="s">
        <v>5239</v>
      </c>
      <c r="E1308" s="490" t="s">
        <v>5228</v>
      </c>
      <c r="F1308" s="233" t="s">
        <v>5222</v>
      </c>
      <c r="G1308" s="233" t="s">
        <v>3607</v>
      </c>
      <c r="H1308" s="287" t="s">
        <v>5960</v>
      </c>
      <c r="I1308" s="496" t="s">
        <v>5744</v>
      </c>
      <c r="J1308" s="478" t="s">
        <v>1411</v>
      </c>
      <c r="K1308" s="233" t="s">
        <v>223</v>
      </c>
      <c r="L1308" s="496" t="s">
        <v>4800</v>
      </c>
      <c r="M1308" s="252">
        <v>39147</v>
      </c>
      <c r="N1308" s="269"/>
      <c r="O1308" s="269"/>
      <c r="P1308" s="251" t="s">
        <v>4831</v>
      </c>
      <c r="AB1308" s="288"/>
    </row>
    <row r="1309" spans="1:28" x14ac:dyDescent="0.15">
      <c r="A1309" s="212" t="s">
        <v>4915</v>
      </c>
      <c r="C1309" s="493" t="s">
        <v>3821</v>
      </c>
      <c r="D1309" s="490" t="s">
        <v>5239</v>
      </c>
      <c r="E1309" s="490" t="s">
        <v>6061</v>
      </c>
      <c r="F1309" s="233" t="s">
        <v>6174</v>
      </c>
      <c r="G1309" s="233" t="s">
        <v>6062</v>
      </c>
      <c r="H1309" s="287" t="s">
        <v>6175</v>
      </c>
      <c r="I1309" s="496" t="s">
        <v>6063</v>
      </c>
      <c r="J1309" s="478" t="s">
        <v>1411</v>
      </c>
      <c r="K1309" s="233" t="s">
        <v>224</v>
      </c>
      <c r="L1309" s="496" t="s">
        <v>2289</v>
      </c>
      <c r="M1309" s="252">
        <v>25293</v>
      </c>
      <c r="N1309" s="269"/>
      <c r="O1309" s="269"/>
      <c r="P1309" s="251" t="s">
        <v>5896</v>
      </c>
      <c r="AB1309" s="288"/>
    </row>
    <row r="1310" spans="1:28" x14ac:dyDescent="0.15">
      <c r="A1310" s="212" t="s">
        <v>49</v>
      </c>
      <c r="C1310" s="493" t="s">
        <v>3821</v>
      </c>
      <c r="D1310" s="490" t="s">
        <v>5239</v>
      </c>
      <c r="E1310" s="490" t="s">
        <v>5228</v>
      </c>
      <c r="F1310" s="233" t="s">
        <v>5223</v>
      </c>
      <c r="G1310" s="233" t="s">
        <v>2523</v>
      </c>
      <c r="H1310" s="287" t="s">
        <v>2743</v>
      </c>
      <c r="I1310" s="496" t="s">
        <v>228</v>
      </c>
      <c r="J1310" s="478" t="s">
        <v>1411</v>
      </c>
      <c r="K1310" s="233" t="s">
        <v>226</v>
      </c>
      <c r="L1310" s="496" t="s">
        <v>227</v>
      </c>
      <c r="M1310" s="252">
        <v>25498</v>
      </c>
      <c r="N1310" s="269"/>
      <c r="O1310" s="269"/>
      <c r="P1310" s="251" t="s">
        <v>4831</v>
      </c>
      <c r="AB1310" s="288"/>
    </row>
    <row r="1311" spans="1:28" x14ac:dyDescent="0.15">
      <c r="A1311" s="212" t="s">
        <v>49</v>
      </c>
      <c r="C1311" s="493" t="s">
        <v>3821</v>
      </c>
      <c r="D1311" s="490" t="s">
        <v>5239</v>
      </c>
      <c r="E1311" s="490" t="s">
        <v>5228</v>
      </c>
      <c r="F1311" s="233" t="s">
        <v>5745</v>
      </c>
      <c r="G1311" s="233" t="s">
        <v>2525</v>
      </c>
      <c r="H1311" s="287" t="s">
        <v>2745</v>
      </c>
      <c r="I1311" s="496" t="s">
        <v>230</v>
      </c>
      <c r="J1311" s="478" t="s">
        <v>1411</v>
      </c>
      <c r="K1311" s="233" t="s">
        <v>229</v>
      </c>
      <c r="L1311" s="496" t="s">
        <v>6350</v>
      </c>
      <c r="M1311" s="252">
        <v>25913</v>
      </c>
      <c r="N1311" s="269"/>
      <c r="O1311" s="269"/>
      <c r="P1311" s="251" t="s">
        <v>4831</v>
      </c>
      <c r="AB1311" s="288"/>
    </row>
    <row r="1312" spans="1:28" x14ac:dyDescent="0.15">
      <c r="A1312" s="212" t="s">
        <v>49</v>
      </c>
      <c r="C1312" s="493" t="s">
        <v>3821</v>
      </c>
      <c r="D1312" s="490" t="s">
        <v>5239</v>
      </c>
      <c r="E1312" s="490" t="s">
        <v>5228</v>
      </c>
      <c r="F1312" s="233" t="s">
        <v>5746</v>
      </c>
      <c r="G1312" s="233" t="s">
        <v>2529</v>
      </c>
      <c r="H1312" s="287" t="s">
        <v>2749</v>
      </c>
      <c r="I1312" s="496" t="s">
        <v>5747</v>
      </c>
      <c r="J1312" s="478" t="s">
        <v>1411</v>
      </c>
      <c r="K1312" s="233" t="s">
        <v>231</v>
      </c>
      <c r="L1312" s="496" t="s">
        <v>7809</v>
      </c>
      <c r="M1312" s="252">
        <v>27086</v>
      </c>
      <c r="N1312" s="269"/>
      <c r="O1312" s="269"/>
      <c r="P1312" s="251" t="s">
        <v>4831</v>
      </c>
      <c r="AB1312" s="288"/>
    </row>
    <row r="1313" spans="1:28" x14ac:dyDescent="0.15">
      <c r="A1313" s="212" t="s">
        <v>49</v>
      </c>
      <c r="C1313" s="493" t="s">
        <v>3821</v>
      </c>
      <c r="D1313" s="490" t="s">
        <v>5239</v>
      </c>
      <c r="E1313" s="490" t="s">
        <v>5228</v>
      </c>
      <c r="F1313" s="233" t="s">
        <v>5748</v>
      </c>
      <c r="G1313" s="233" t="s">
        <v>2528</v>
      </c>
      <c r="H1313" s="287" t="s">
        <v>2748</v>
      </c>
      <c r="I1313" s="496" t="s">
        <v>5749</v>
      </c>
      <c r="J1313" s="478" t="s">
        <v>1411</v>
      </c>
      <c r="K1313" s="233" t="s">
        <v>232</v>
      </c>
      <c r="L1313" s="496" t="s">
        <v>1978</v>
      </c>
      <c r="M1313" s="252">
        <v>28940</v>
      </c>
      <c r="N1313" s="269"/>
      <c r="O1313" s="269"/>
      <c r="P1313" s="251" t="s">
        <v>4831</v>
      </c>
      <c r="AB1313" s="288"/>
    </row>
    <row r="1314" spans="1:28" x14ac:dyDescent="0.15">
      <c r="A1314" s="212" t="s">
        <v>49</v>
      </c>
      <c r="C1314" s="493" t="s">
        <v>3821</v>
      </c>
      <c r="D1314" s="490" t="s">
        <v>5239</v>
      </c>
      <c r="E1314" s="490" t="s">
        <v>5228</v>
      </c>
      <c r="F1314" s="233" t="s">
        <v>5750</v>
      </c>
      <c r="G1314" s="233" t="s">
        <v>2524</v>
      </c>
      <c r="H1314" s="287" t="s">
        <v>2744</v>
      </c>
      <c r="I1314" s="496" t="s">
        <v>234</v>
      </c>
      <c r="J1314" s="478" t="s">
        <v>1411</v>
      </c>
      <c r="K1314" s="233" t="s">
        <v>233</v>
      </c>
      <c r="L1314" s="496" t="s">
        <v>14</v>
      </c>
      <c r="M1314" s="252">
        <v>30121</v>
      </c>
      <c r="N1314" s="269"/>
      <c r="O1314" s="269"/>
      <c r="P1314" s="251" t="s">
        <v>4831</v>
      </c>
      <c r="AB1314" s="288"/>
    </row>
    <row r="1315" spans="1:28" x14ac:dyDescent="0.15">
      <c r="A1315" s="212" t="s">
        <v>4919</v>
      </c>
      <c r="C1315" s="493" t="s">
        <v>3821</v>
      </c>
      <c r="D1315" s="490" t="s">
        <v>5239</v>
      </c>
      <c r="E1315" s="490" t="s">
        <v>5228</v>
      </c>
      <c r="F1315" s="233" t="s">
        <v>5105</v>
      </c>
      <c r="G1315" s="233" t="s">
        <v>3608</v>
      </c>
      <c r="H1315" s="287" t="s">
        <v>3822</v>
      </c>
      <c r="I1315" s="496" t="s">
        <v>230</v>
      </c>
      <c r="J1315" s="478" t="s">
        <v>1411</v>
      </c>
      <c r="K1315" s="233" t="s">
        <v>235</v>
      </c>
      <c r="L1315" s="496" t="s">
        <v>236</v>
      </c>
      <c r="M1315" s="252">
        <v>31631</v>
      </c>
      <c r="N1315" s="269"/>
      <c r="O1315" s="269"/>
      <c r="P1315" s="251" t="s">
        <v>5895</v>
      </c>
      <c r="AB1315" s="288"/>
    </row>
    <row r="1316" spans="1:28" ht="28.5" x14ac:dyDescent="0.15">
      <c r="A1316" s="212" t="s">
        <v>49</v>
      </c>
      <c r="C1316" s="493" t="s">
        <v>3821</v>
      </c>
      <c r="D1316" s="490" t="s">
        <v>5239</v>
      </c>
      <c r="E1316" s="490" t="s">
        <v>5228</v>
      </c>
      <c r="F1316" s="233" t="s">
        <v>5224</v>
      </c>
      <c r="G1316" s="233" t="s">
        <v>1829</v>
      </c>
      <c r="H1316" s="287" t="s">
        <v>7531</v>
      </c>
      <c r="I1316" s="496" t="s">
        <v>230</v>
      </c>
      <c r="J1316" s="478" t="s">
        <v>1411</v>
      </c>
      <c r="K1316" s="233" t="s">
        <v>1797</v>
      </c>
      <c r="L1316" s="362" t="s">
        <v>7315</v>
      </c>
      <c r="M1316" s="252">
        <v>34920</v>
      </c>
      <c r="N1316" s="269"/>
      <c r="O1316" s="269"/>
      <c r="P1316" s="251" t="s">
        <v>4831</v>
      </c>
      <c r="AB1316" s="288"/>
    </row>
    <row r="1317" spans="1:28" x14ac:dyDescent="0.15">
      <c r="A1317" s="212" t="s">
        <v>49</v>
      </c>
      <c r="C1317" s="493" t="s">
        <v>3821</v>
      </c>
      <c r="D1317" s="490" t="s">
        <v>5239</v>
      </c>
      <c r="E1317" s="490" t="s">
        <v>5228</v>
      </c>
      <c r="F1317" s="233" t="s">
        <v>5751</v>
      </c>
      <c r="G1317" s="233" t="s">
        <v>3609</v>
      </c>
      <c r="H1317" s="287" t="s">
        <v>3823</v>
      </c>
      <c r="I1317" s="496" t="s">
        <v>5752</v>
      </c>
      <c r="J1317" s="478" t="s">
        <v>1411</v>
      </c>
      <c r="K1317" s="233" t="s">
        <v>237</v>
      </c>
      <c r="L1317" s="496" t="s">
        <v>6351</v>
      </c>
      <c r="M1317" s="252">
        <v>37089</v>
      </c>
      <c r="N1317" s="269"/>
      <c r="O1317" s="269"/>
      <c r="P1317" s="251" t="s">
        <v>4831</v>
      </c>
      <c r="AB1317" s="288"/>
    </row>
    <row r="1318" spans="1:28" x14ac:dyDescent="0.15">
      <c r="A1318" s="212" t="s">
        <v>49</v>
      </c>
      <c r="C1318" s="493" t="s">
        <v>3821</v>
      </c>
      <c r="D1318" s="490" t="s">
        <v>5239</v>
      </c>
      <c r="E1318" s="490" t="s">
        <v>5228</v>
      </c>
      <c r="F1318" s="233" t="s">
        <v>6176</v>
      </c>
      <c r="G1318" s="233" t="s">
        <v>3610</v>
      </c>
      <c r="H1318" s="287" t="s">
        <v>3866</v>
      </c>
      <c r="I1318" s="496" t="s">
        <v>116</v>
      </c>
      <c r="J1318" s="478" t="s">
        <v>1411</v>
      </c>
      <c r="K1318" s="233" t="s">
        <v>6177</v>
      </c>
      <c r="L1318" s="496" t="s">
        <v>1821</v>
      </c>
      <c r="M1318" s="252">
        <v>40689</v>
      </c>
      <c r="N1318" s="269"/>
      <c r="O1318" s="269"/>
      <c r="P1318" s="251" t="s">
        <v>4831</v>
      </c>
      <c r="AB1318" s="288"/>
    </row>
    <row r="1319" spans="1:28" x14ac:dyDescent="0.15">
      <c r="A1319" s="212" t="s">
        <v>49</v>
      </c>
      <c r="C1319" s="493" t="s">
        <v>3821</v>
      </c>
      <c r="D1319" s="490" t="s">
        <v>5239</v>
      </c>
      <c r="E1319" s="490" t="s">
        <v>5228</v>
      </c>
      <c r="F1319" s="233" t="s">
        <v>5225</v>
      </c>
      <c r="G1319" s="233" t="s">
        <v>3611</v>
      </c>
      <c r="H1319" s="287" t="s">
        <v>3867</v>
      </c>
      <c r="I1319" s="496" t="s">
        <v>60</v>
      </c>
      <c r="J1319" s="478" t="s">
        <v>1411</v>
      </c>
      <c r="K1319" s="233" t="s">
        <v>1822</v>
      </c>
      <c r="L1319" s="496" t="s">
        <v>1823</v>
      </c>
      <c r="M1319" s="252">
        <v>40977</v>
      </c>
      <c r="N1319" s="269"/>
      <c r="O1319" s="269"/>
      <c r="P1319" s="251" t="s">
        <v>4831</v>
      </c>
      <c r="AB1319" s="288"/>
    </row>
    <row r="1320" spans="1:28" x14ac:dyDescent="0.15">
      <c r="A1320" s="212" t="s">
        <v>49</v>
      </c>
      <c r="C1320" s="493" t="s">
        <v>7160</v>
      </c>
      <c r="D1320" s="490" t="s">
        <v>6233</v>
      </c>
      <c r="E1320" s="490" t="s">
        <v>49</v>
      </c>
      <c r="F1320" s="233" t="s">
        <v>7173</v>
      </c>
      <c r="G1320" s="233" t="s">
        <v>7174</v>
      </c>
      <c r="H1320" s="361" t="s">
        <v>7372</v>
      </c>
      <c r="I1320" s="362" t="s">
        <v>209</v>
      </c>
      <c r="J1320" s="363" t="s">
        <v>7</v>
      </c>
      <c r="K1320" s="360" t="s">
        <v>6356</v>
      </c>
      <c r="L1320" s="496" t="s">
        <v>7175</v>
      </c>
      <c r="M1320" s="252">
        <v>42761</v>
      </c>
      <c r="N1320" s="269"/>
      <c r="O1320" s="269"/>
      <c r="P1320" s="251" t="s">
        <v>4831</v>
      </c>
      <c r="AB1320" s="288"/>
    </row>
    <row r="1321" spans="1:28" x14ac:dyDescent="0.15">
      <c r="A1321" s="212" t="s">
        <v>49</v>
      </c>
      <c r="C1321" s="493" t="s">
        <v>7160</v>
      </c>
      <c r="D1321" s="490" t="s">
        <v>6233</v>
      </c>
      <c r="E1321" s="490" t="s">
        <v>49</v>
      </c>
      <c r="F1321" s="233" t="s">
        <v>7176</v>
      </c>
      <c r="G1321" s="233" t="s">
        <v>7373</v>
      </c>
      <c r="H1321" s="361" t="s">
        <v>7374</v>
      </c>
      <c r="I1321" s="362" t="s">
        <v>7177</v>
      </c>
      <c r="J1321" s="363" t="s">
        <v>7</v>
      </c>
      <c r="K1321" s="360" t="s">
        <v>7316</v>
      </c>
      <c r="L1321" s="496" t="s">
        <v>7178</v>
      </c>
      <c r="M1321" s="252">
        <v>43105</v>
      </c>
      <c r="N1321" s="269"/>
      <c r="O1321" s="269"/>
      <c r="P1321" s="251" t="s">
        <v>4831</v>
      </c>
      <c r="AB1321" s="288"/>
    </row>
    <row r="1322" spans="1:28" x14ac:dyDescent="0.15">
      <c r="A1322" s="212" t="s">
        <v>4915</v>
      </c>
      <c r="C1322" s="493" t="s">
        <v>3821</v>
      </c>
      <c r="D1322" s="490" t="s">
        <v>5252</v>
      </c>
      <c r="E1322" s="490" t="s">
        <v>1948</v>
      </c>
      <c r="F1322" s="233" t="s">
        <v>6064</v>
      </c>
      <c r="G1322" s="233" t="s">
        <v>13</v>
      </c>
      <c r="H1322" s="287" t="s">
        <v>3868</v>
      </c>
      <c r="I1322" s="496" t="s">
        <v>12</v>
      </c>
      <c r="J1322" s="478" t="s">
        <v>1411</v>
      </c>
      <c r="K1322" s="233" t="s">
        <v>5995</v>
      </c>
      <c r="L1322" s="496" t="s">
        <v>6065</v>
      </c>
      <c r="M1322" s="252">
        <v>18403</v>
      </c>
      <c r="N1322" s="248"/>
      <c r="O1322" s="248"/>
      <c r="P1322" s="251" t="s">
        <v>5896</v>
      </c>
      <c r="AB1322" s="288"/>
    </row>
    <row r="1323" spans="1:28" ht="28.5" x14ac:dyDescent="0.15">
      <c r="A1323" s="212" t="s">
        <v>72</v>
      </c>
      <c r="C1323" s="493" t="s">
        <v>3821</v>
      </c>
      <c r="D1323" s="490" t="s">
        <v>5252</v>
      </c>
      <c r="E1323" s="490" t="s">
        <v>1948</v>
      </c>
      <c r="F1323" s="233" t="s">
        <v>7179</v>
      </c>
      <c r="G1323" s="233" t="s">
        <v>7180</v>
      </c>
      <c r="H1323" s="287" t="s">
        <v>3869</v>
      </c>
      <c r="I1323" s="496" t="s">
        <v>238</v>
      </c>
      <c r="J1323" s="478" t="s">
        <v>1411</v>
      </c>
      <c r="K1323" s="233" t="s">
        <v>7181</v>
      </c>
      <c r="L1323" s="496" t="s">
        <v>8162</v>
      </c>
      <c r="M1323" s="252">
        <v>38777</v>
      </c>
      <c r="N1323" s="248"/>
      <c r="O1323" s="248"/>
      <c r="P1323" s="251" t="s">
        <v>4832</v>
      </c>
      <c r="AB1323" s="288"/>
    </row>
    <row r="1324" spans="1:28" x14ac:dyDescent="0.15">
      <c r="A1324" s="212" t="s">
        <v>72</v>
      </c>
      <c r="C1324" s="493" t="s">
        <v>3821</v>
      </c>
      <c r="D1324" s="490" t="s">
        <v>5252</v>
      </c>
      <c r="E1324" s="490" t="s">
        <v>1948</v>
      </c>
      <c r="F1324" s="233" t="s">
        <v>5633</v>
      </c>
      <c r="G1324" s="233" t="s">
        <v>8568</v>
      </c>
      <c r="H1324" s="287" t="s">
        <v>3870</v>
      </c>
      <c r="I1324" s="496" t="s">
        <v>241</v>
      </c>
      <c r="J1324" s="478" t="s">
        <v>1411</v>
      </c>
      <c r="K1324" s="233" t="s">
        <v>239</v>
      </c>
      <c r="L1324" s="496" t="s">
        <v>240</v>
      </c>
      <c r="M1324" s="252">
        <v>27748</v>
      </c>
      <c r="N1324" s="248"/>
      <c r="O1324" s="248"/>
      <c r="P1324" s="251" t="s">
        <v>4832</v>
      </c>
      <c r="AB1324" s="288"/>
    </row>
    <row r="1325" spans="1:28" x14ac:dyDescent="0.15">
      <c r="A1325" s="212" t="s">
        <v>72</v>
      </c>
      <c r="C1325" s="493" t="s">
        <v>3821</v>
      </c>
      <c r="D1325" s="490" t="s">
        <v>5252</v>
      </c>
      <c r="E1325" s="490" t="s">
        <v>1948</v>
      </c>
      <c r="F1325" s="233" t="s">
        <v>5634</v>
      </c>
      <c r="G1325" s="233" t="s">
        <v>3612</v>
      </c>
      <c r="H1325" s="287" t="s">
        <v>3871</v>
      </c>
      <c r="I1325" s="496" t="s">
        <v>5635</v>
      </c>
      <c r="J1325" s="478" t="s">
        <v>1411</v>
      </c>
      <c r="K1325" s="233" t="s">
        <v>242</v>
      </c>
      <c r="L1325" s="496" t="s">
        <v>4801</v>
      </c>
      <c r="M1325" s="252">
        <v>28782</v>
      </c>
      <c r="N1325" s="248"/>
      <c r="O1325" s="248"/>
      <c r="P1325" s="251" t="s">
        <v>4832</v>
      </c>
      <c r="AB1325" s="288"/>
    </row>
    <row r="1326" spans="1:28" x14ac:dyDescent="0.15">
      <c r="A1326" s="212" t="s">
        <v>72</v>
      </c>
      <c r="C1326" s="493" t="s">
        <v>3821</v>
      </c>
      <c r="D1326" s="490" t="s">
        <v>5252</v>
      </c>
      <c r="E1326" s="490" t="s">
        <v>1948</v>
      </c>
      <c r="F1326" s="233" t="s">
        <v>5636</v>
      </c>
      <c r="G1326" s="233" t="s">
        <v>3613</v>
      </c>
      <c r="H1326" s="287" t="s">
        <v>3872</v>
      </c>
      <c r="I1326" s="496" t="s">
        <v>243</v>
      </c>
      <c r="J1326" s="478" t="s">
        <v>1411</v>
      </c>
      <c r="K1326" s="233" t="s">
        <v>3416</v>
      </c>
      <c r="L1326" s="496" t="s">
        <v>5637</v>
      </c>
      <c r="M1326" s="252">
        <v>29208</v>
      </c>
      <c r="N1326" s="248"/>
      <c r="O1326" s="248"/>
      <c r="P1326" s="251" t="s">
        <v>4832</v>
      </c>
      <c r="AB1326" s="288"/>
    </row>
    <row r="1327" spans="1:28" x14ac:dyDescent="0.15">
      <c r="A1327" s="212" t="s">
        <v>4919</v>
      </c>
      <c r="C1327" s="493" t="s">
        <v>3821</v>
      </c>
      <c r="D1327" s="490" t="s">
        <v>5252</v>
      </c>
      <c r="E1327" s="490" t="s">
        <v>1948</v>
      </c>
      <c r="F1327" s="233" t="s">
        <v>5106</v>
      </c>
      <c r="G1327" s="233" t="s">
        <v>6279</v>
      </c>
      <c r="H1327" s="287" t="s">
        <v>3874</v>
      </c>
      <c r="I1327" s="496" t="s">
        <v>2291</v>
      </c>
      <c r="J1327" s="478" t="s">
        <v>1411</v>
      </c>
      <c r="K1327" s="233" t="s">
        <v>1839</v>
      </c>
      <c r="L1327" s="496" t="s">
        <v>246</v>
      </c>
      <c r="M1327" s="252">
        <v>29802</v>
      </c>
      <c r="N1327" s="248"/>
      <c r="O1327" s="248"/>
      <c r="P1327" s="251" t="s">
        <v>5895</v>
      </c>
      <c r="AB1327" s="288"/>
    </row>
    <row r="1328" spans="1:28" x14ac:dyDescent="0.15">
      <c r="A1328" s="212" t="s">
        <v>72</v>
      </c>
      <c r="C1328" s="493" t="s">
        <v>3821</v>
      </c>
      <c r="D1328" s="490" t="s">
        <v>5252</v>
      </c>
      <c r="E1328" s="490" t="s">
        <v>1948</v>
      </c>
      <c r="F1328" s="233" t="s">
        <v>5195</v>
      </c>
      <c r="G1328" s="233" t="s">
        <v>2535</v>
      </c>
      <c r="H1328" s="287" t="s">
        <v>5961</v>
      </c>
      <c r="I1328" s="496" t="s">
        <v>248</v>
      </c>
      <c r="J1328" s="478" t="s">
        <v>1411</v>
      </c>
      <c r="K1328" s="233" t="s">
        <v>247</v>
      </c>
      <c r="L1328" s="496" t="s">
        <v>7533</v>
      </c>
      <c r="M1328" s="252">
        <v>23460</v>
      </c>
      <c r="N1328" s="248"/>
      <c r="O1328" s="248"/>
      <c r="P1328" s="251" t="s">
        <v>4832</v>
      </c>
      <c r="AB1328" s="288"/>
    </row>
    <row r="1329" spans="1:28" x14ac:dyDescent="0.15">
      <c r="A1329" s="212" t="s">
        <v>4915</v>
      </c>
      <c r="C1329" s="493" t="s">
        <v>3821</v>
      </c>
      <c r="D1329" s="490" t="s">
        <v>5252</v>
      </c>
      <c r="E1329" s="490" t="s">
        <v>1948</v>
      </c>
      <c r="F1329" s="233" t="s">
        <v>5196</v>
      </c>
      <c r="G1329" s="233" t="s">
        <v>2538</v>
      </c>
      <c r="H1329" s="287" t="s">
        <v>2820</v>
      </c>
      <c r="I1329" s="496" t="s">
        <v>241</v>
      </c>
      <c r="J1329" s="478" t="s">
        <v>1411</v>
      </c>
      <c r="K1329" s="233" t="s">
        <v>4270</v>
      </c>
      <c r="L1329" s="496" t="s">
        <v>240</v>
      </c>
      <c r="M1329" s="252">
        <v>23851</v>
      </c>
      <c r="N1329" s="248"/>
      <c r="O1329" s="248"/>
      <c r="P1329" s="251" t="s">
        <v>5897</v>
      </c>
      <c r="AB1329" s="288"/>
    </row>
    <row r="1330" spans="1:28" x14ac:dyDescent="0.15">
      <c r="A1330" s="212" t="s">
        <v>72</v>
      </c>
      <c r="C1330" s="493" t="s">
        <v>3821</v>
      </c>
      <c r="D1330" s="490" t="s">
        <v>5252</v>
      </c>
      <c r="E1330" s="490" t="s">
        <v>1948</v>
      </c>
      <c r="F1330" s="233" t="s">
        <v>5197</v>
      </c>
      <c r="G1330" s="233" t="s">
        <v>65</v>
      </c>
      <c r="H1330" s="287" t="s">
        <v>3875</v>
      </c>
      <c r="I1330" s="496" t="s">
        <v>64</v>
      </c>
      <c r="J1330" s="478" t="s">
        <v>1411</v>
      </c>
      <c r="K1330" s="233" t="s">
        <v>63</v>
      </c>
      <c r="L1330" s="496" t="s">
        <v>8163</v>
      </c>
      <c r="M1330" s="252">
        <v>23460</v>
      </c>
      <c r="N1330" s="248"/>
      <c r="O1330" s="248"/>
      <c r="P1330" s="251" t="s">
        <v>4832</v>
      </c>
      <c r="AB1330" s="288"/>
    </row>
    <row r="1331" spans="1:28" x14ac:dyDescent="0.15">
      <c r="A1331" s="212" t="s">
        <v>72</v>
      </c>
      <c r="C1331" s="493" t="s">
        <v>3821</v>
      </c>
      <c r="D1331" s="490" t="s">
        <v>5252</v>
      </c>
      <c r="E1331" s="490" t="s">
        <v>1948</v>
      </c>
      <c r="F1331" s="233" t="s">
        <v>5962</v>
      </c>
      <c r="G1331" s="233" t="s">
        <v>3615</v>
      </c>
      <c r="H1331" s="287" t="s">
        <v>3876</v>
      </c>
      <c r="I1331" s="496" t="s">
        <v>250</v>
      </c>
      <c r="J1331" s="478" t="s">
        <v>1411</v>
      </c>
      <c r="K1331" s="233" t="s">
        <v>249</v>
      </c>
      <c r="L1331" s="496" t="s">
        <v>2292</v>
      </c>
      <c r="M1331" s="252">
        <v>25386</v>
      </c>
      <c r="N1331" s="248"/>
      <c r="O1331" s="248"/>
      <c r="P1331" s="251" t="s">
        <v>4832</v>
      </c>
      <c r="AB1331" s="288"/>
    </row>
    <row r="1332" spans="1:28" x14ac:dyDescent="0.15">
      <c r="A1332" s="212" t="s">
        <v>72</v>
      </c>
      <c r="C1332" s="493" t="s">
        <v>3821</v>
      </c>
      <c r="D1332" s="490" t="s">
        <v>5252</v>
      </c>
      <c r="E1332" s="490" t="s">
        <v>1948</v>
      </c>
      <c r="F1332" s="233" t="s">
        <v>5638</v>
      </c>
      <c r="G1332" s="233" t="s">
        <v>2540</v>
      </c>
      <c r="H1332" s="287" t="s">
        <v>2822</v>
      </c>
      <c r="I1332" s="496" t="s">
        <v>252</v>
      </c>
      <c r="J1332" s="478" t="s">
        <v>1411</v>
      </c>
      <c r="K1332" s="233" t="s">
        <v>251</v>
      </c>
      <c r="L1332" s="496" t="s">
        <v>2293</v>
      </c>
      <c r="M1332" s="252">
        <v>25017</v>
      </c>
      <c r="N1332" s="248"/>
      <c r="O1332" s="248"/>
      <c r="P1332" s="251" t="s">
        <v>4832</v>
      </c>
      <c r="AB1332" s="288"/>
    </row>
    <row r="1333" spans="1:28" x14ac:dyDescent="0.15">
      <c r="A1333" s="212" t="s">
        <v>72</v>
      </c>
      <c r="C1333" s="493" t="s">
        <v>3821</v>
      </c>
      <c r="D1333" s="490" t="s">
        <v>5252</v>
      </c>
      <c r="E1333" s="490" t="s">
        <v>1948</v>
      </c>
      <c r="F1333" s="233" t="s">
        <v>5963</v>
      </c>
      <c r="G1333" s="233" t="s">
        <v>2541</v>
      </c>
      <c r="H1333" s="287" t="s">
        <v>2823</v>
      </c>
      <c r="I1333" s="496" t="s">
        <v>255</v>
      </c>
      <c r="J1333" s="478" t="s">
        <v>1411</v>
      </c>
      <c r="K1333" s="233" t="s">
        <v>253</v>
      </c>
      <c r="L1333" s="496" t="s">
        <v>254</v>
      </c>
      <c r="M1333" s="252">
        <v>25130</v>
      </c>
      <c r="N1333" s="248"/>
      <c r="O1333" s="248"/>
      <c r="P1333" s="251" t="s">
        <v>4832</v>
      </c>
      <c r="AB1333" s="288"/>
    </row>
    <row r="1334" spans="1:28" x14ac:dyDescent="0.15">
      <c r="A1334" s="212" t="s">
        <v>72</v>
      </c>
      <c r="C1334" s="493" t="s">
        <v>3821</v>
      </c>
      <c r="D1334" s="490" t="s">
        <v>5252</v>
      </c>
      <c r="E1334" s="490" t="s">
        <v>1948</v>
      </c>
      <c r="F1334" s="233" t="s">
        <v>5964</v>
      </c>
      <c r="G1334" s="233" t="s">
        <v>2542</v>
      </c>
      <c r="H1334" s="287" t="s">
        <v>2824</v>
      </c>
      <c r="I1334" s="496" t="s">
        <v>258</v>
      </c>
      <c r="J1334" s="478" t="s">
        <v>1411</v>
      </c>
      <c r="K1334" s="233" t="s">
        <v>256</v>
      </c>
      <c r="L1334" s="496" t="s">
        <v>257</v>
      </c>
      <c r="M1334" s="252">
        <v>25293</v>
      </c>
      <c r="N1334" s="248"/>
      <c r="O1334" s="248"/>
      <c r="P1334" s="251" t="s">
        <v>4832</v>
      </c>
      <c r="AB1334" s="288"/>
    </row>
    <row r="1335" spans="1:28" x14ac:dyDescent="0.15">
      <c r="A1335" s="212" t="s">
        <v>72</v>
      </c>
      <c r="C1335" s="493" t="s">
        <v>3821</v>
      </c>
      <c r="D1335" s="490" t="s">
        <v>5252</v>
      </c>
      <c r="E1335" s="490" t="s">
        <v>1948</v>
      </c>
      <c r="F1335" s="233" t="s">
        <v>5198</v>
      </c>
      <c r="G1335" s="233" t="s">
        <v>2543</v>
      </c>
      <c r="H1335" s="287" t="s">
        <v>2825</v>
      </c>
      <c r="I1335" s="496" t="s">
        <v>259</v>
      </c>
      <c r="J1335" s="478" t="s">
        <v>1411</v>
      </c>
      <c r="K1335" s="233" t="s">
        <v>3367</v>
      </c>
      <c r="L1335" s="496" t="s">
        <v>1980</v>
      </c>
      <c r="M1335" s="252">
        <v>25498</v>
      </c>
      <c r="N1335" s="248"/>
      <c r="O1335" s="248"/>
      <c r="P1335" s="251" t="s">
        <v>4832</v>
      </c>
      <c r="AB1335" s="288"/>
    </row>
    <row r="1336" spans="1:28" x14ac:dyDescent="0.15">
      <c r="A1336" s="212" t="s">
        <v>72</v>
      </c>
      <c r="C1336" s="493" t="s">
        <v>3821</v>
      </c>
      <c r="D1336" s="490" t="s">
        <v>5252</v>
      </c>
      <c r="E1336" s="490" t="s">
        <v>1948</v>
      </c>
      <c r="F1336" s="233" t="s">
        <v>5113</v>
      </c>
      <c r="G1336" s="233" t="s">
        <v>2544</v>
      </c>
      <c r="H1336" s="287" t="s">
        <v>2826</v>
      </c>
      <c r="I1336" s="496" t="s">
        <v>261</v>
      </c>
      <c r="J1336" s="478" t="s">
        <v>1411</v>
      </c>
      <c r="K1336" s="233" t="s">
        <v>260</v>
      </c>
      <c r="L1336" s="496" t="s">
        <v>6360</v>
      </c>
      <c r="M1336" s="252">
        <v>25637</v>
      </c>
      <c r="N1336" s="269"/>
      <c r="O1336" s="269"/>
      <c r="P1336" s="251" t="s">
        <v>4832</v>
      </c>
      <c r="AB1336" s="288"/>
    </row>
    <row r="1337" spans="1:28" x14ac:dyDescent="0.15">
      <c r="A1337" s="212" t="s">
        <v>72</v>
      </c>
      <c r="C1337" s="493" t="s">
        <v>3821</v>
      </c>
      <c r="D1337" s="490" t="s">
        <v>5252</v>
      </c>
      <c r="E1337" s="490" t="s">
        <v>1948</v>
      </c>
      <c r="F1337" s="233" t="s">
        <v>5199</v>
      </c>
      <c r="G1337" s="233" t="s">
        <v>2546</v>
      </c>
      <c r="H1337" s="287" t="s">
        <v>2828</v>
      </c>
      <c r="I1337" s="496" t="s">
        <v>263</v>
      </c>
      <c r="J1337" s="478" t="s">
        <v>1411</v>
      </c>
      <c r="K1337" s="233" t="s">
        <v>262</v>
      </c>
      <c r="L1337" s="496" t="s">
        <v>1981</v>
      </c>
      <c r="M1337" s="252">
        <v>26023</v>
      </c>
      <c r="N1337" s="248"/>
      <c r="O1337" s="248"/>
      <c r="P1337" s="251" t="s">
        <v>4832</v>
      </c>
      <c r="AB1337" s="288"/>
    </row>
    <row r="1338" spans="1:28" x14ac:dyDescent="0.15">
      <c r="A1338" s="212" t="s">
        <v>72</v>
      </c>
      <c r="C1338" s="493" t="s">
        <v>3821</v>
      </c>
      <c r="D1338" s="490" t="s">
        <v>5252</v>
      </c>
      <c r="E1338" s="490" t="s">
        <v>1948</v>
      </c>
      <c r="F1338" s="233" t="s">
        <v>5639</v>
      </c>
      <c r="G1338" s="233" t="s">
        <v>2547</v>
      </c>
      <c r="H1338" s="287" t="s">
        <v>2829</v>
      </c>
      <c r="I1338" s="496" t="s">
        <v>266</v>
      </c>
      <c r="J1338" s="478" t="s">
        <v>1411</v>
      </c>
      <c r="K1338" s="233" t="s">
        <v>264</v>
      </c>
      <c r="L1338" s="496" t="s">
        <v>265</v>
      </c>
      <c r="M1338" s="252">
        <v>26359</v>
      </c>
      <c r="N1338" s="248"/>
      <c r="O1338" s="248"/>
      <c r="P1338" s="251" t="s">
        <v>4832</v>
      </c>
      <c r="AB1338" s="288"/>
    </row>
    <row r="1339" spans="1:28" x14ac:dyDescent="0.15">
      <c r="A1339" s="212" t="s">
        <v>72</v>
      </c>
      <c r="C1339" s="493" t="s">
        <v>3821</v>
      </c>
      <c r="D1339" s="490" t="s">
        <v>5252</v>
      </c>
      <c r="E1339" s="490" t="s">
        <v>1948</v>
      </c>
      <c r="F1339" s="233" t="s">
        <v>5640</v>
      </c>
      <c r="G1339" s="233" t="s">
        <v>2537</v>
      </c>
      <c r="H1339" s="287" t="s">
        <v>2819</v>
      </c>
      <c r="I1339" s="496" t="s">
        <v>268</v>
      </c>
      <c r="J1339" s="478" t="s">
        <v>1411</v>
      </c>
      <c r="K1339" s="233" t="s">
        <v>267</v>
      </c>
      <c r="L1339" s="496" t="s">
        <v>8164</v>
      </c>
      <c r="M1339" s="252">
        <v>26385</v>
      </c>
      <c r="N1339" s="248"/>
      <c r="O1339" s="248"/>
      <c r="P1339" s="251" t="s">
        <v>4832</v>
      </c>
      <c r="AB1339" s="288"/>
    </row>
    <row r="1340" spans="1:28" x14ac:dyDescent="0.15">
      <c r="A1340" s="212" t="s">
        <v>72</v>
      </c>
      <c r="C1340" s="493" t="s">
        <v>3821</v>
      </c>
      <c r="D1340" s="490" t="s">
        <v>5252</v>
      </c>
      <c r="E1340" s="490" t="s">
        <v>1948</v>
      </c>
      <c r="F1340" s="233" t="s">
        <v>5641</v>
      </c>
      <c r="G1340" s="233" t="s">
        <v>2539</v>
      </c>
      <c r="H1340" s="287" t="s">
        <v>2821</v>
      </c>
      <c r="I1340" s="496" t="s">
        <v>270</v>
      </c>
      <c r="J1340" s="478" t="s">
        <v>1411</v>
      </c>
      <c r="K1340" s="233" t="s">
        <v>269</v>
      </c>
      <c r="L1340" s="496" t="s">
        <v>7823</v>
      </c>
      <c r="M1340" s="252">
        <v>26484</v>
      </c>
      <c r="N1340" s="248"/>
      <c r="O1340" s="248"/>
      <c r="P1340" s="251" t="s">
        <v>4832</v>
      </c>
      <c r="AB1340" s="288"/>
    </row>
    <row r="1341" spans="1:28" x14ac:dyDescent="0.15">
      <c r="A1341" s="212" t="s">
        <v>72</v>
      </c>
      <c r="C1341" s="493" t="s">
        <v>3821</v>
      </c>
      <c r="D1341" s="490" t="s">
        <v>5252</v>
      </c>
      <c r="E1341" s="490" t="s">
        <v>1948</v>
      </c>
      <c r="F1341" s="233" t="s">
        <v>5642</v>
      </c>
      <c r="G1341" s="233" t="s">
        <v>2545</v>
      </c>
      <c r="H1341" s="287" t="s">
        <v>2827</v>
      </c>
      <c r="I1341" s="496" t="s">
        <v>272</v>
      </c>
      <c r="J1341" s="478" t="s">
        <v>1411</v>
      </c>
      <c r="K1341" s="233" t="s">
        <v>271</v>
      </c>
      <c r="L1341" s="454" t="s">
        <v>8165</v>
      </c>
      <c r="M1341" s="252">
        <v>26480</v>
      </c>
      <c r="N1341" s="248"/>
      <c r="O1341" s="248"/>
      <c r="P1341" s="251" t="s">
        <v>4832</v>
      </c>
      <c r="AB1341" s="288"/>
    </row>
    <row r="1342" spans="1:28" x14ac:dyDescent="0.15">
      <c r="A1342" s="212" t="s">
        <v>72</v>
      </c>
      <c r="C1342" s="493" t="s">
        <v>3821</v>
      </c>
      <c r="D1342" s="490" t="s">
        <v>5252</v>
      </c>
      <c r="E1342" s="490" t="s">
        <v>1948</v>
      </c>
      <c r="F1342" s="233" t="s">
        <v>5643</v>
      </c>
      <c r="G1342" s="233" t="s">
        <v>2549</v>
      </c>
      <c r="H1342" s="287" t="s">
        <v>2832</v>
      </c>
      <c r="I1342" s="496" t="s">
        <v>275</v>
      </c>
      <c r="J1342" s="478" t="s">
        <v>1411</v>
      </c>
      <c r="K1342" s="233" t="s">
        <v>273</v>
      </c>
      <c r="L1342" s="496" t="s">
        <v>274</v>
      </c>
      <c r="M1342" s="252">
        <v>26602</v>
      </c>
      <c r="N1342" s="248"/>
      <c r="O1342" s="248"/>
      <c r="P1342" s="251" t="s">
        <v>4832</v>
      </c>
      <c r="AB1342" s="288"/>
    </row>
    <row r="1343" spans="1:28" x14ac:dyDescent="0.15">
      <c r="A1343" s="212" t="s">
        <v>72</v>
      </c>
      <c r="C1343" s="493" t="s">
        <v>3821</v>
      </c>
      <c r="D1343" s="490" t="s">
        <v>5252</v>
      </c>
      <c r="E1343" s="490" t="s">
        <v>1948</v>
      </c>
      <c r="F1343" s="233" t="s">
        <v>5200</v>
      </c>
      <c r="G1343" s="233" t="s">
        <v>2551</v>
      </c>
      <c r="H1343" s="287" t="s">
        <v>2834</v>
      </c>
      <c r="I1343" s="496" t="s">
        <v>279</v>
      </c>
      <c r="J1343" s="478" t="s">
        <v>1411</v>
      </c>
      <c r="K1343" s="233" t="s">
        <v>278</v>
      </c>
      <c r="L1343" s="496" t="s">
        <v>4802</v>
      </c>
      <c r="M1343" s="252">
        <v>26999</v>
      </c>
      <c r="N1343" s="248"/>
      <c r="O1343" s="248"/>
      <c r="P1343" s="251" t="s">
        <v>4832</v>
      </c>
      <c r="AB1343" s="288"/>
    </row>
    <row r="1344" spans="1:28" x14ac:dyDescent="0.15">
      <c r="A1344" s="212" t="s">
        <v>4915</v>
      </c>
      <c r="C1344" s="493" t="s">
        <v>3821</v>
      </c>
      <c r="D1344" s="490" t="s">
        <v>5252</v>
      </c>
      <c r="E1344" s="490" t="s">
        <v>1948</v>
      </c>
      <c r="F1344" s="233" t="s">
        <v>5114</v>
      </c>
      <c r="G1344" s="233" t="s">
        <v>3616</v>
      </c>
      <c r="H1344" s="287" t="s">
        <v>2837</v>
      </c>
      <c r="I1344" s="496" t="s">
        <v>282</v>
      </c>
      <c r="J1344" s="478" t="s">
        <v>1411</v>
      </c>
      <c r="K1344" s="233" t="s">
        <v>280</v>
      </c>
      <c r="L1344" s="496" t="s">
        <v>281</v>
      </c>
      <c r="M1344" s="252">
        <v>27479</v>
      </c>
      <c r="N1344" s="269"/>
      <c r="O1344" s="269"/>
      <c r="P1344" s="251" t="s">
        <v>5896</v>
      </c>
      <c r="AB1344" s="288"/>
    </row>
    <row r="1345" spans="1:28" x14ac:dyDescent="0.15">
      <c r="A1345" s="212" t="s">
        <v>72</v>
      </c>
      <c r="C1345" s="493" t="s">
        <v>3821</v>
      </c>
      <c r="D1345" s="490" t="s">
        <v>5252</v>
      </c>
      <c r="E1345" s="490" t="s">
        <v>1948</v>
      </c>
      <c r="F1345" s="233" t="s">
        <v>5201</v>
      </c>
      <c r="G1345" s="233" t="s">
        <v>2552</v>
      </c>
      <c r="H1345" s="287" t="s">
        <v>2838</v>
      </c>
      <c r="I1345" s="496" t="s">
        <v>284</v>
      </c>
      <c r="J1345" s="478" t="s">
        <v>1411</v>
      </c>
      <c r="K1345" s="233" t="s">
        <v>283</v>
      </c>
      <c r="L1345" s="496" t="s">
        <v>6557</v>
      </c>
      <c r="M1345" s="252">
        <v>27403</v>
      </c>
      <c r="N1345" s="248"/>
      <c r="O1345" s="248"/>
      <c r="P1345" s="251" t="s">
        <v>4832</v>
      </c>
      <c r="AB1345" s="288"/>
    </row>
    <row r="1346" spans="1:28" x14ac:dyDescent="0.15">
      <c r="A1346" s="212" t="s">
        <v>72</v>
      </c>
      <c r="C1346" s="493" t="s">
        <v>3821</v>
      </c>
      <c r="D1346" s="490" t="s">
        <v>5252</v>
      </c>
      <c r="E1346" s="490" t="s">
        <v>1948</v>
      </c>
      <c r="F1346" s="233" t="s">
        <v>5644</v>
      </c>
      <c r="G1346" s="233" t="s">
        <v>8569</v>
      </c>
      <c r="H1346" s="287" t="s">
        <v>2841</v>
      </c>
      <c r="I1346" s="496" t="s">
        <v>286</v>
      </c>
      <c r="J1346" s="478" t="s">
        <v>1411</v>
      </c>
      <c r="K1346" s="233" t="s">
        <v>285</v>
      </c>
      <c r="L1346" s="496" t="s">
        <v>7482</v>
      </c>
      <c r="M1346" s="252">
        <v>27771</v>
      </c>
      <c r="N1346" s="248"/>
      <c r="O1346" s="248"/>
      <c r="P1346" s="251" t="s">
        <v>4832</v>
      </c>
      <c r="AB1346" s="288"/>
    </row>
    <row r="1347" spans="1:28" x14ac:dyDescent="0.15">
      <c r="A1347" s="212" t="s">
        <v>72</v>
      </c>
      <c r="C1347" s="493" t="s">
        <v>3821</v>
      </c>
      <c r="D1347" s="490" t="s">
        <v>5252</v>
      </c>
      <c r="E1347" s="490" t="s">
        <v>1948</v>
      </c>
      <c r="F1347" s="233" t="s">
        <v>5965</v>
      </c>
      <c r="G1347" s="233" t="s">
        <v>2556</v>
      </c>
      <c r="H1347" s="287" t="s">
        <v>2842</v>
      </c>
      <c r="I1347" s="496" t="s">
        <v>5645</v>
      </c>
      <c r="J1347" s="478" t="s">
        <v>1411</v>
      </c>
      <c r="K1347" s="233" t="s">
        <v>287</v>
      </c>
      <c r="L1347" s="496" t="s">
        <v>288</v>
      </c>
      <c r="M1347" s="252">
        <v>27850</v>
      </c>
      <c r="N1347" s="248"/>
      <c r="O1347" s="248"/>
      <c r="P1347" s="251" t="s">
        <v>4832</v>
      </c>
      <c r="AB1347" s="288"/>
    </row>
    <row r="1348" spans="1:28" x14ac:dyDescent="0.15">
      <c r="A1348" s="212" t="s">
        <v>72</v>
      </c>
      <c r="C1348" s="493" t="s">
        <v>3821</v>
      </c>
      <c r="D1348" s="490" t="s">
        <v>5252</v>
      </c>
      <c r="E1348" s="490" t="s">
        <v>1948</v>
      </c>
      <c r="F1348" s="233" t="s">
        <v>5646</v>
      </c>
      <c r="G1348" s="233" t="s">
        <v>2557</v>
      </c>
      <c r="H1348" s="287" t="s">
        <v>2843</v>
      </c>
      <c r="I1348" s="496" t="s">
        <v>290</v>
      </c>
      <c r="J1348" s="478" t="s">
        <v>1411</v>
      </c>
      <c r="K1348" s="233" t="s">
        <v>289</v>
      </c>
      <c r="L1348" s="496" t="s">
        <v>7824</v>
      </c>
      <c r="M1348" s="252">
        <v>28160</v>
      </c>
      <c r="N1348" s="248"/>
      <c r="O1348" s="248"/>
      <c r="P1348" s="251" t="s">
        <v>4832</v>
      </c>
      <c r="AB1348" s="288"/>
    </row>
    <row r="1349" spans="1:28" x14ac:dyDescent="0.15">
      <c r="A1349" s="212" t="s">
        <v>4915</v>
      </c>
      <c r="C1349" s="493" t="s">
        <v>3821</v>
      </c>
      <c r="D1349" s="490" t="s">
        <v>5252</v>
      </c>
      <c r="E1349" s="490" t="s">
        <v>1948</v>
      </c>
      <c r="F1349" s="233" t="s">
        <v>5115</v>
      </c>
      <c r="G1349" s="233" t="s">
        <v>2558</v>
      </c>
      <c r="H1349" s="287" t="s">
        <v>2844</v>
      </c>
      <c r="I1349" s="496" t="s">
        <v>293</v>
      </c>
      <c r="J1349" s="478" t="s">
        <v>1411</v>
      </c>
      <c r="K1349" s="233" t="s">
        <v>291</v>
      </c>
      <c r="L1349" s="496" t="s">
        <v>292</v>
      </c>
      <c r="M1349" s="252">
        <v>28160</v>
      </c>
      <c r="N1349" s="269"/>
      <c r="O1349" s="269"/>
      <c r="P1349" s="251" t="s">
        <v>5896</v>
      </c>
      <c r="AB1349" s="288"/>
    </row>
    <row r="1350" spans="1:28" x14ac:dyDescent="0.15">
      <c r="A1350" s="212" t="s">
        <v>72</v>
      </c>
      <c r="C1350" s="493" t="s">
        <v>3821</v>
      </c>
      <c r="D1350" s="490" t="s">
        <v>5252</v>
      </c>
      <c r="E1350" s="490" t="s">
        <v>1948</v>
      </c>
      <c r="F1350" s="233" t="s">
        <v>5966</v>
      </c>
      <c r="G1350" s="233" t="s">
        <v>2559</v>
      </c>
      <c r="H1350" s="287" t="s">
        <v>2845</v>
      </c>
      <c r="I1350" s="496" t="s">
        <v>296</v>
      </c>
      <c r="J1350" s="478" t="s">
        <v>1411</v>
      </c>
      <c r="K1350" s="233" t="s">
        <v>294</v>
      </c>
      <c r="L1350" s="496" t="s">
        <v>295</v>
      </c>
      <c r="M1350" s="252">
        <v>28899</v>
      </c>
      <c r="N1350" s="248"/>
      <c r="O1350" s="248"/>
      <c r="P1350" s="251" t="s">
        <v>4832</v>
      </c>
      <c r="AB1350" s="288"/>
    </row>
    <row r="1351" spans="1:28" x14ac:dyDescent="0.15">
      <c r="A1351" s="212" t="s">
        <v>72</v>
      </c>
      <c r="C1351" s="493" t="s">
        <v>3821</v>
      </c>
      <c r="D1351" s="490" t="s">
        <v>5252</v>
      </c>
      <c r="E1351" s="490" t="s">
        <v>1948</v>
      </c>
      <c r="F1351" s="233" t="s">
        <v>5647</v>
      </c>
      <c r="G1351" s="233" t="s">
        <v>3617</v>
      </c>
      <c r="H1351" s="287" t="s">
        <v>3878</v>
      </c>
      <c r="I1351" s="496" t="s">
        <v>298</v>
      </c>
      <c r="J1351" s="478" t="s">
        <v>1411</v>
      </c>
      <c r="K1351" s="233" t="s">
        <v>297</v>
      </c>
      <c r="L1351" s="454" t="s">
        <v>1739</v>
      </c>
      <c r="M1351" s="252">
        <v>28872</v>
      </c>
      <c r="N1351" s="248"/>
      <c r="O1351" s="248"/>
      <c r="P1351" s="251" t="s">
        <v>4832</v>
      </c>
      <c r="AB1351" s="288"/>
    </row>
    <row r="1352" spans="1:28" x14ac:dyDescent="0.15">
      <c r="A1352" s="212" t="s">
        <v>72</v>
      </c>
      <c r="C1352" s="493" t="s">
        <v>3821</v>
      </c>
      <c r="D1352" s="490" t="s">
        <v>5252</v>
      </c>
      <c r="E1352" s="490" t="s">
        <v>1948</v>
      </c>
      <c r="F1352" s="233" t="s">
        <v>5648</v>
      </c>
      <c r="G1352" s="233" t="s">
        <v>2560</v>
      </c>
      <c r="H1352" s="287" t="s">
        <v>2846</v>
      </c>
      <c r="I1352" s="496" t="s">
        <v>301</v>
      </c>
      <c r="J1352" s="478" t="s">
        <v>1411</v>
      </c>
      <c r="K1352" s="233" t="s">
        <v>299</v>
      </c>
      <c r="L1352" s="496" t="s">
        <v>300</v>
      </c>
      <c r="M1352" s="252">
        <v>28940</v>
      </c>
      <c r="N1352" s="248"/>
      <c r="O1352" s="248"/>
      <c r="P1352" s="251" t="s">
        <v>4832</v>
      </c>
      <c r="AB1352" s="288"/>
    </row>
    <row r="1353" spans="1:28" x14ac:dyDescent="0.15">
      <c r="A1353" s="212" t="s">
        <v>72</v>
      </c>
      <c r="C1353" s="493" t="s">
        <v>3821</v>
      </c>
      <c r="D1353" s="490" t="s">
        <v>5252</v>
      </c>
      <c r="E1353" s="490" t="s">
        <v>1948</v>
      </c>
      <c r="F1353" s="233" t="s">
        <v>5649</v>
      </c>
      <c r="G1353" s="233" t="s">
        <v>2561</v>
      </c>
      <c r="H1353" s="287" t="s">
        <v>2847</v>
      </c>
      <c r="I1353" s="496" t="s">
        <v>303</v>
      </c>
      <c r="J1353" s="478" t="s">
        <v>1411</v>
      </c>
      <c r="K1353" s="233" t="s">
        <v>302</v>
      </c>
      <c r="L1353" s="496" t="s">
        <v>8166</v>
      </c>
      <c r="M1353" s="252">
        <v>28908</v>
      </c>
      <c r="N1353" s="248"/>
      <c r="O1353" s="248"/>
      <c r="P1353" s="251" t="s">
        <v>4832</v>
      </c>
      <c r="AB1353" s="288"/>
    </row>
    <row r="1354" spans="1:28" x14ac:dyDescent="0.15">
      <c r="A1354" s="212" t="s">
        <v>72</v>
      </c>
      <c r="C1354" s="493" t="s">
        <v>3821</v>
      </c>
      <c r="D1354" s="490" t="s">
        <v>5252</v>
      </c>
      <c r="E1354" s="490" t="s">
        <v>1948</v>
      </c>
      <c r="F1354" s="233" t="s">
        <v>5650</v>
      </c>
      <c r="G1354" s="233" t="s">
        <v>6178</v>
      </c>
      <c r="H1354" s="287" t="s">
        <v>3879</v>
      </c>
      <c r="I1354" s="496" t="s">
        <v>6179</v>
      </c>
      <c r="J1354" s="478" t="s">
        <v>1411</v>
      </c>
      <c r="K1354" s="233" t="s">
        <v>304</v>
      </c>
      <c r="L1354" s="496" t="s">
        <v>5993</v>
      </c>
      <c r="M1354" s="252">
        <v>29291</v>
      </c>
      <c r="N1354" s="248"/>
      <c r="O1354" s="248"/>
      <c r="P1354" s="251" t="s">
        <v>4832</v>
      </c>
      <c r="AB1354" s="288"/>
    </row>
    <row r="1355" spans="1:28" x14ac:dyDescent="0.15">
      <c r="A1355" s="212" t="s">
        <v>72</v>
      </c>
      <c r="C1355" s="493" t="s">
        <v>3821</v>
      </c>
      <c r="D1355" s="490" t="s">
        <v>5252</v>
      </c>
      <c r="E1355" s="490" t="s">
        <v>1948</v>
      </c>
      <c r="F1355" s="233" t="s">
        <v>5651</v>
      </c>
      <c r="G1355" s="233" t="s">
        <v>3618</v>
      </c>
      <c r="H1355" s="287" t="s">
        <v>3880</v>
      </c>
      <c r="I1355" s="496" t="s">
        <v>307</v>
      </c>
      <c r="J1355" s="478" t="s">
        <v>1411</v>
      </c>
      <c r="K1355" s="233" t="s">
        <v>305</v>
      </c>
      <c r="L1355" s="496" t="s">
        <v>306</v>
      </c>
      <c r="M1355" s="252">
        <v>29311</v>
      </c>
      <c r="N1355" s="248"/>
      <c r="O1355" s="248"/>
      <c r="P1355" s="251" t="s">
        <v>4832</v>
      </c>
      <c r="AB1355" s="288"/>
    </row>
    <row r="1356" spans="1:28" x14ac:dyDescent="0.15">
      <c r="A1356" s="212" t="s">
        <v>72</v>
      </c>
      <c r="C1356" s="493" t="s">
        <v>3821</v>
      </c>
      <c r="D1356" s="490" t="s">
        <v>5252</v>
      </c>
      <c r="E1356" s="490" t="s">
        <v>1948</v>
      </c>
      <c r="F1356" s="233" t="s">
        <v>5652</v>
      </c>
      <c r="G1356" s="233" t="s">
        <v>6180</v>
      </c>
      <c r="H1356" s="287" t="s">
        <v>6181</v>
      </c>
      <c r="I1356" s="496" t="s">
        <v>6182</v>
      </c>
      <c r="J1356" s="478" t="s">
        <v>1411</v>
      </c>
      <c r="K1356" s="233" t="s">
        <v>308</v>
      </c>
      <c r="L1356" s="496" t="s">
        <v>7483</v>
      </c>
      <c r="M1356" s="252">
        <v>29311</v>
      </c>
      <c r="N1356" s="248"/>
      <c r="O1356" s="248"/>
      <c r="P1356" s="251" t="s">
        <v>4832</v>
      </c>
      <c r="AB1356" s="288"/>
    </row>
    <row r="1357" spans="1:28" x14ac:dyDescent="0.15">
      <c r="A1357" s="212" t="s">
        <v>72</v>
      </c>
      <c r="C1357" s="493" t="s">
        <v>3821</v>
      </c>
      <c r="D1357" s="490" t="s">
        <v>5252</v>
      </c>
      <c r="E1357" s="490" t="s">
        <v>1948</v>
      </c>
      <c r="F1357" s="233" t="s">
        <v>5202</v>
      </c>
      <c r="G1357" s="233" t="s">
        <v>2562</v>
      </c>
      <c r="H1357" s="287" t="s">
        <v>2848</v>
      </c>
      <c r="I1357" s="496" t="s">
        <v>311</v>
      </c>
      <c r="J1357" s="478" t="s">
        <v>1411</v>
      </c>
      <c r="K1357" s="233" t="s">
        <v>1798</v>
      </c>
      <c r="L1357" s="496" t="s">
        <v>310</v>
      </c>
      <c r="M1357" s="252">
        <v>29311</v>
      </c>
      <c r="N1357" s="248"/>
      <c r="O1357" s="248"/>
      <c r="P1357" s="251" t="s">
        <v>4832</v>
      </c>
      <c r="AB1357" s="288"/>
    </row>
    <row r="1358" spans="1:28" x14ac:dyDescent="0.15">
      <c r="A1358" s="212" t="s">
        <v>72</v>
      </c>
      <c r="C1358" s="493" t="s">
        <v>3821</v>
      </c>
      <c r="D1358" s="490" t="s">
        <v>5252</v>
      </c>
      <c r="E1358" s="490" t="s">
        <v>1948</v>
      </c>
      <c r="F1358" s="233" t="s">
        <v>5653</v>
      </c>
      <c r="G1358" s="233" t="s">
        <v>2563</v>
      </c>
      <c r="H1358" s="287" t="s">
        <v>2849</v>
      </c>
      <c r="I1358" s="496" t="s">
        <v>313</v>
      </c>
      <c r="J1358" s="478" t="s">
        <v>1411</v>
      </c>
      <c r="K1358" s="233" t="s">
        <v>312</v>
      </c>
      <c r="L1358" s="496" t="s">
        <v>6361</v>
      </c>
      <c r="M1358" s="252">
        <v>29635</v>
      </c>
      <c r="N1358" s="248"/>
      <c r="O1358" s="248"/>
      <c r="P1358" s="251" t="s">
        <v>4832</v>
      </c>
      <c r="AB1358" s="288"/>
    </row>
    <row r="1359" spans="1:28" x14ac:dyDescent="0.15">
      <c r="A1359" s="212" t="s">
        <v>72</v>
      </c>
      <c r="C1359" s="493" t="s">
        <v>3821</v>
      </c>
      <c r="D1359" s="490" t="s">
        <v>5252</v>
      </c>
      <c r="E1359" s="490" t="s">
        <v>1948</v>
      </c>
      <c r="F1359" s="233" t="s">
        <v>5654</v>
      </c>
      <c r="G1359" s="233" t="s">
        <v>2564</v>
      </c>
      <c r="H1359" s="287" t="s">
        <v>2851</v>
      </c>
      <c r="I1359" s="496" t="s">
        <v>315</v>
      </c>
      <c r="J1359" s="478" t="s">
        <v>1411</v>
      </c>
      <c r="K1359" s="233" t="s">
        <v>314</v>
      </c>
      <c r="L1359" s="496" t="s">
        <v>4803</v>
      </c>
      <c r="M1359" s="252">
        <v>30041</v>
      </c>
      <c r="N1359" s="248"/>
      <c r="O1359" s="248"/>
      <c r="P1359" s="251" t="s">
        <v>4832</v>
      </c>
      <c r="AB1359" s="288"/>
    </row>
    <row r="1360" spans="1:28" x14ac:dyDescent="0.15">
      <c r="A1360" s="212" t="s">
        <v>72</v>
      </c>
      <c r="C1360" s="493" t="s">
        <v>3821</v>
      </c>
      <c r="D1360" s="490" t="s">
        <v>5252</v>
      </c>
      <c r="E1360" s="490" t="s">
        <v>1948</v>
      </c>
      <c r="F1360" s="233" t="s">
        <v>5655</v>
      </c>
      <c r="G1360" s="233" t="s">
        <v>3619</v>
      </c>
      <c r="H1360" s="287" t="s">
        <v>3881</v>
      </c>
      <c r="I1360" s="496" t="s">
        <v>315</v>
      </c>
      <c r="J1360" s="478" t="s">
        <v>1411</v>
      </c>
      <c r="K1360" s="233" t="s">
        <v>316</v>
      </c>
      <c r="L1360" s="496" t="s">
        <v>317</v>
      </c>
      <c r="M1360" s="252">
        <v>31030</v>
      </c>
      <c r="N1360" s="248"/>
      <c r="O1360" s="248"/>
      <c r="P1360" s="251" t="s">
        <v>4832</v>
      </c>
      <c r="AB1360" s="288"/>
    </row>
    <row r="1361" spans="1:28" x14ac:dyDescent="0.15">
      <c r="A1361" s="212" t="s">
        <v>72</v>
      </c>
      <c r="C1361" s="493" t="s">
        <v>3821</v>
      </c>
      <c r="D1361" s="490" t="s">
        <v>5252</v>
      </c>
      <c r="E1361" s="490" t="s">
        <v>1948</v>
      </c>
      <c r="F1361" s="233" t="s">
        <v>5656</v>
      </c>
      <c r="G1361" s="233" t="s">
        <v>1876</v>
      </c>
      <c r="H1361" s="287" t="s">
        <v>3882</v>
      </c>
      <c r="I1361" s="496" t="s">
        <v>266</v>
      </c>
      <c r="J1361" s="478" t="s">
        <v>1411</v>
      </c>
      <c r="K1361" s="233" t="s">
        <v>4271</v>
      </c>
      <c r="L1361" s="496" t="s">
        <v>5657</v>
      </c>
      <c r="M1361" s="252">
        <v>31978</v>
      </c>
      <c r="N1361" s="248"/>
      <c r="O1361" s="248"/>
      <c r="P1361" s="251" t="s">
        <v>4832</v>
      </c>
      <c r="AB1361" s="288"/>
    </row>
    <row r="1362" spans="1:28" x14ac:dyDescent="0.15">
      <c r="A1362" s="212" t="s">
        <v>72</v>
      </c>
      <c r="C1362" s="493" t="s">
        <v>3821</v>
      </c>
      <c r="D1362" s="490" t="s">
        <v>5252</v>
      </c>
      <c r="E1362" s="490" t="s">
        <v>1948</v>
      </c>
      <c r="F1362" s="233" t="s">
        <v>5658</v>
      </c>
      <c r="G1362" s="233" t="s">
        <v>3620</v>
      </c>
      <c r="H1362" s="287" t="s">
        <v>3883</v>
      </c>
      <c r="I1362" s="496" t="s">
        <v>277</v>
      </c>
      <c r="J1362" s="478" t="s">
        <v>1411</v>
      </c>
      <c r="K1362" s="233" t="s">
        <v>318</v>
      </c>
      <c r="L1362" s="496" t="s">
        <v>2294</v>
      </c>
      <c r="M1362" s="252">
        <v>32536</v>
      </c>
      <c r="N1362" s="248"/>
      <c r="O1362" s="248"/>
      <c r="P1362" s="251" t="s">
        <v>6522</v>
      </c>
      <c r="AB1362" s="288"/>
    </row>
    <row r="1363" spans="1:28" x14ac:dyDescent="0.15">
      <c r="A1363" s="212" t="s">
        <v>72</v>
      </c>
      <c r="C1363" s="493" t="s">
        <v>3821</v>
      </c>
      <c r="D1363" s="490" t="s">
        <v>5252</v>
      </c>
      <c r="E1363" s="490" t="s">
        <v>1948</v>
      </c>
      <c r="F1363" s="233" t="s">
        <v>5659</v>
      </c>
      <c r="G1363" s="233" t="s">
        <v>3621</v>
      </c>
      <c r="H1363" s="287" t="s">
        <v>3884</v>
      </c>
      <c r="I1363" s="496" t="s">
        <v>248</v>
      </c>
      <c r="J1363" s="478" t="s">
        <v>1411</v>
      </c>
      <c r="K1363" s="233" t="s">
        <v>1432</v>
      </c>
      <c r="L1363" s="496" t="s">
        <v>319</v>
      </c>
      <c r="M1363" s="252">
        <v>33266</v>
      </c>
      <c r="N1363" s="248"/>
      <c r="O1363" s="248"/>
      <c r="P1363" s="251" t="s">
        <v>4832</v>
      </c>
      <c r="AB1363" s="288"/>
    </row>
    <row r="1364" spans="1:28" x14ac:dyDescent="0.15">
      <c r="A1364" s="212" t="s">
        <v>72</v>
      </c>
      <c r="C1364" s="493" t="s">
        <v>3821</v>
      </c>
      <c r="D1364" s="490" t="s">
        <v>5252</v>
      </c>
      <c r="E1364" s="490" t="s">
        <v>1948</v>
      </c>
      <c r="F1364" s="233" t="s">
        <v>5967</v>
      </c>
      <c r="G1364" s="233" t="s">
        <v>8570</v>
      </c>
      <c r="H1364" s="287" t="s">
        <v>3885</v>
      </c>
      <c r="I1364" s="496" t="s">
        <v>321</v>
      </c>
      <c r="J1364" s="478" t="s">
        <v>1411</v>
      </c>
      <c r="K1364" s="233" t="s">
        <v>320</v>
      </c>
      <c r="L1364" s="496" t="s">
        <v>7534</v>
      </c>
      <c r="M1364" s="252">
        <v>33416</v>
      </c>
      <c r="N1364" s="248"/>
      <c r="O1364" s="248"/>
      <c r="P1364" s="251" t="s">
        <v>4832</v>
      </c>
      <c r="AB1364" s="288"/>
    </row>
    <row r="1365" spans="1:28" x14ac:dyDescent="0.15">
      <c r="A1365" s="212" t="s">
        <v>72</v>
      </c>
      <c r="C1365" s="493" t="s">
        <v>3821</v>
      </c>
      <c r="D1365" s="490" t="s">
        <v>5252</v>
      </c>
      <c r="E1365" s="490" t="s">
        <v>1948</v>
      </c>
      <c r="F1365" s="233" t="s">
        <v>5660</v>
      </c>
      <c r="G1365" s="233" t="s">
        <v>3622</v>
      </c>
      <c r="H1365" s="287" t="s">
        <v>3886</v>
      </c>
      <c r="I1365" s="496" t="s">
        <v>5661</v>
      </c>
      <c r="J1365" s="478" t="s">
        <v>1411</v>
      </c>
      <c r="K1365" s="233" t="s">
        <v>322</v>
      </c>
      <c r="L1365" s="496" t="s">
        <v>7484</v>
      </c>
      <c r="M1365" s="252">
        <v>33693</v>
      </c>
      <c r="N1365" s="248"/>
      <c r="O1365" s="248"/>
      <c r="P1365" s="251" t="s">
        <v>4832</v>
      </c>
      <c r="AB1365" s="288"/>
    </row>
    <row r="1366" spans="1:28" x14ac:dyDescent="0.15">
      <c r="A1366" s="212" t="s">
        <v>72</v>
      </c>
      <c r="C1366" s="493" t="s">
        <v>3821</v>
      </c>
      <c r="D1366" s="490" t="s">
        <v>5252</v>
      </c>
      <c r="E1366" s="490" t="s">
        <v>1948</v>
      </c>
      <c r="F1366" s="233" t="s">
        <v>5662</v>
      </c>
      <c r="G1366" s="233" t="s">
        <v>3623</v>
      </c>
      <c r="H1366" s="287" t="s">
        <v>3887</v>
      </c>
      <c r="I1366" s="496" t="s">
        <v>5663</v>
      </c>
      <c r="J1366" s="478" t="s">
        <v>1411</v>
      </c>
      <c r="K1366" s="233" t="s">
        <v>323</v>
      </c>
      <c r="L1366" s="496" t="s">
        <v>4795</v>
      </c>
      <c r="M1366" s="252">
        <v>34200</v>
      </c>
      <c r="N1366" s="248"/>
      <c r="O1366" s="248"/>
      <c r="P1366" s="251" t="s">
        <v>4832</v>
      </c>
      <c r="AB1366" s="288"/>
    </row>
    <row r="1367" spans="1:28" x14ac:dyDescent="0.15">
      <c r="A1367" s="212" t="s">
        <v>72</v>
      </c>
      <c r="C1367" s="493" t="s">
        <v>3821</v>
      </c>
      <c r="D1367" s="490" t="s">
        <v>5252</v>
      </c>
      <c r="E1367" s="490" t="s">
        <v>1948</v>
      </c>
      <c r="F1367" s="233" t="s">
        <v>5664</v>
      </c>
      <c r="G1367" s="233" t="s">
        <v>3624</v>
      </c>
      <c r="H1367" s="287" t="s">
        <v>3888</v>
      </c>
      <c r="I1367" s="496" t="s">
        <v>325</v>
      </c>
      <c r="J1367" s="478" t="s">
        <v>1411</v>
      </c>
      <c r="K1367" s="233" t="s">
        <v>324</v>
      </c>
      <c r="L1367" s="496" t="s">
        <v>7535</v>
      </c>
      <c r="M1367" s="252">
        <v>34239</v>
      </c>
      <c r="N1367" s="248"/>
      <c r="O1367" s="248"/>
      <c r="P1367" s="251" t="s">
        <v>4832</v>
      </c>
      <c r="AB1367" s="288"/>
    </row>
    <row r="1368" spans="1:28" x14ac:dyDescent="0.15">
      <c r="A1368" s="212" t="s">
        <v>72</v>
      </c>
      <c r="C1368" s="493" t="s">
        <v>3821</v>
      </c>
      <c r="D1368" s="490" t="s">
        <v>5252</v>
      </c>
      <c r="E1368" s="490" t="s">
        <v>1948</v>
      </c>
      <c r="F1368" s="233" t="s">
        <v>5968</v>
      </c>
      <c r="G1368" s="233" t="s">
        <v>3625</v>
      </c>
      <c r="H1368" s="287" t="s">
        <v>3889</v>
      </c>
      <c r="I1368" s="496" t="s">
        <v>328</v>
      </c>
      <c r="J1368" s="478" t="s">
        <v>1411</v>
      </c>
      <c r="K1368" s="233" t="s">
        <v>326</v>
      </c>
      <c r="L1368" s="496" t="s">
        <v>327</v>
      </c>
      <c r="M1368" s="252">
        <v>34718</v>
      </c>
      <c r="N1368" s="248"/>
      <c r="O1368" s="248"/>
      <c r="P1368" s="251" t="s">
        <v>4832</v>
      </c>
      <c r="AB1368" s="288"/>
    </row>
    <row r="1369" spans="1:28" x14ac:dyDescent="0.15">
      <c r="A1369" s="212" t="s">
        <v>72</v>
      </c>
      <c r="C1369" s="493" t="s">
        <v>3821</v>
      </c>
      <c r="D1369" s="490" t="s">
        <v>5252</v>
      </c>
      <c r="E1369" s="490" t="s">
        <v>1948</v>
      </c>
      <c r="F1369" s="233" t="s">
        <v>5665</v>
      </c>
      <c r="G1369" s="233" t="s">
        <v>3626</v>
      </c>
      <c r="H1369" s="287" t="s">
        <v>3890</v>
      </c>
      <c r="I1369" s="496" t="s">
        <v>330</v>
      </c>
      <c r="J1369" s="478" t="s">
        <v>1411</v>
      </c>
      <c r="K1369" s="233" t="s">
        <v>329</v>
      </c>
      <c r="L1369" s="496" t="s">
        <v>1982</v>
      </c>
      <c r="M1369" s="252">
        <v>35339</v>
      </c>
      <c r="N1369" s="248"/>
      <c r="O1369" s="248"/>
      <c r="P1369" s="251" t="s">
        <v>4832</v>
      </c>
      <c r="AB1369" s="288"/>
    </row>
    <row r="1370" spans="1:28" x14ac:dyDescent="0.15">
      <c r="A1370" s="212" t="s">
        <v>72</v>
      </c>
      <c r="C1370" s="493" t="s">
        <v>3821</v>
      </c>
      <c r="D1370" s="490" t="s">
        <v>5252</v>
      </c>
      <c r="E1370" s="490" t="s">
        <v>1948</v>
      </c>
      <c r="F1370" s="233" t="s">
        <v>5203</v>
      </c>
      <c r="G1370" s="233" t="s">
        <v>3628</v>
      </c>
      <c r="H1370" s="287" t="s">
        <v>3892</v>
      </c>
      <c r="I1370" s="496" t="s">
        <v>333</v>
      </c>
      <c r="J1370" s="478" t="s">
        <v>1411</v>
      </c>
      <c r="K1370" s="233" t="s">
        <v>332</v>
      </c>
      <c r="L1370" s="496" t="s">
        <v>4804</v>
      </c>
      <c r="M1370" s="252">
        <v>36026</v>
      </c>
      <c r="N1370" s="248"/>
      <c r="O1370" s="248"/>
      <c r="P1370" s="251" t="s">
        <v>4832</v>
      </c>
      <c r="AB1370" s="288"/>
    </row>
    <row r="1371" spans="1:28" x14ac:dyDescent="0.15">
      <c r="A1371" s="212" t="s">
        <v>4919</v>
      </c>
      <c r="C1371" s="493" t="s">
        <v>3821</v>
      </c>
      <c r="D1371" s="490" t="s">
        <v>5252</v>
      </c>
      <c r="E1371" s="490" t="s">
        <v>1948</v>
      </c>
      <c r="F1371" s="233" t="s">
        <v>5107</v>
      </c>
      <c r="G1371" s="233" t="s">
        <v>3629</v>
      </c>
      <c r="H1371" s="287" t="s">
        <v>3893</v>
      </c>
      <c r="I1371" s="496" t="s">
        <v>335</v>
      </c>
      <c r="J1371" s="478" t="s">
        <v>1411</v>
      </c>
      <c r="K1371" s="233" t="s">
        <v>334</v>
      </c>
      <c r="L1371" s="495" t="s">
        <v>2295</v>
      </c>
      <c r="M1371" s="252">
        <v>36745</v>
      </c>
      <c r="N1371" s="248"/>
      <c r="O1371" s="248"/>
      <c r="P1371" s="251" t="s">
        <v>5895</v>
      </c>
      <c r="AB1371" s="288"/>
    </row>
    <row r="1372" spans="1:28" x14ac:dyDescent="0.15">
      <c r="A1372" s="212" t="s">
        <v>72</v>
      </c>
      <c r="C1372" s="493" t="s">
        <v>3821</v>
      </c>
      <c r="D1372" s="490" t="s">
        <v>5252</v>
      </c>
      <c r="E1372" s="490" t="s">
        <v>1948</v>
      </c>
      <c r="F1372" s="233" t="s">
        <v>5204</v>
      </c>
      <c r="G1372" s="233" t="s">
        <v>2566</v>
      </c>
      <c r="H1372" s="287" t="s">
        <v>2853</v>
      </c>
      <c r="I1372" s="496" t="s">
        <v>337</v>
      </c>
      <c r="J1372" s="478" t="s">
        <v>1411</v>
      </c>
      <c r="K1372" s="233" t="s">
        <v>336</v>
      </c>
      <c r="L1372" s="496" t="s">
        <v>5666</v>
      </c>
      <c r="M1372" s="252">
        <v>36982</v>
      </c>
      <c r="N1372" s="248"/>
      <c r="O1372" s="248"/>
      <c r="P1372" s="251" t="s">
        <v>4832</v>
      </c>
      <c r="AB1372" s="288"/>
    </row>
    <row r="1373" spans="1:28" ht="28.5" x14ac:dyDescent="0.15">
      <c r="A1373" s="212" t="s">
        <v>72</v>
      </c>
      <c r="C1373" s="493" t="s">
        <v>3821</v>
      </c>
      <c r="D1373" s="490" t="s">
        <v>5252</v>
      </c>
      <c r="E1373" s="490" t="s">
        <v>1948</v>
      </c>
      <c r="F1373" s="233" t="s">
        <v>5205</v>
      </c>
      <c r="G1373" s="233" t="s">
        <v>3630</v>
      </c>
      <c r="H1373" s="287" t="s">
        <v>3894</v>
      </c>
      <c r="I1373" s="496" t="s">
        <v>338</v>
      </c>
      <c r="J1373" s="478" t="s">
        <v>1411</v>
      </c>
      <c r="K1373" s="233" t="s">
        <v>1799</v>
      </c>
      <c r="L1373" s="496" t="s">
        <v>8167</v>
      </c>
      <c r="M1373" s="252">
        <v>36982</v>
      </c>
      <c r="N1373" s="248"/>
      <c r="O1373" s="248"/>
      <c r="P1373" s="251" t="s">
        <v>4832</v>
      </c>
      <c r="AB1373" s="288"/>
    </row>
    <row r="1374" spans="1:28" x14ac:dyDescent="0.15">
      <c r="A1374" s="212" t="s">
        <v>72</v>
      </c>
      <c r="C1374" s="493" t="s">
        <v>3821</v>
      </c>
      <c r="D1374" s="490" t="s">
        <v>5252</v>
      </c>
      <c r="E1374" s="490" t="s">
        <v>1948</v>
      </c>
      <c r="F1374" s="233" t="s">
        <v>5667</v>
      </c>
      <c r="G1374" s="233" t="s">
        <v>3631</v>
      </c>
      <c r="H1374" s="287" t="s">
        <v>3895</v>
      </c>
      <c r="I1374" s="496" t="s">
        <v>5668</v>
      </c>
      <c r="J1374" s="478" t="s">
        <v>1411</v>
      </c>
      <c r="K1374" s="233" t="s">
        <v>339</v>
      </c>
      <c r="L1374" s="496" t="s">
        <v>7825</v>
      </c>
      <c r="M1374" s="252">
        <v>37120</v>
      </c>
      <c r="N1374" s="248"/>
      <c r="O1374" s="248"/>
      <c r="P1374" s="251" t="s">
        <v>4832</v>
      </c>
      <c r="AB1374" s="288"/>
    </row>
    <row r="1375" spans="1:28" x14ac:dyDescent="0.15">
      <c r="A1375" s="212" t="s">
        <v>72</v>
      </c>
      <c r="C1375" s="493" t="s">
        <v>3821</v>
      </c>
      <c r="D1375" s="490" t="s">
        <v>5252</v>
      </c>
      <c r="E1375" s="490" t="s">
        <v>1948</v>
      </c>
      <c r="F1375" s="233" t="s">
        <v>5206</v>
      </c>
      <c r="G1375" s="233" t="s">
        <v>3632</v>
      </c>
      <c r="H1375" s="287" t="s">
        <v>3896</v>
      </c>
      <c r="I1375" s="496" t="s">
        <v>5669</v>
      </c>
      <c r="J1375" s="478" t="s">
        <v>1411</v>
      </c>
      <c r="K1375" s="233" t="s">
        <v>341</v>
      </c>
      <c r="L1375" s="496" t="s">
        <v>342</v>
      </c>
      <c r="M1375" s="252">
        <v>38873</v>
      </c>
      <c r="N1375" s="269"/>
      <c r="O1375" s="269"/>
      <c r="P1375" s="251" t="s">
        <v>4832</v>
      </c>
      <c r="AB1375" s="288"/>
    </row>
    <row r="1376" spans="1:28" x14ac:dyDescent="0.15">
      <c r="A1376" s="212" t="s">
        <v>72</v>
      </c>
      <c r="C1376" s="493" t="s">
        <v>3821</v>
      </c>
      <c r="D1376" s="490" t="s">
        <v>5252</v>
      </c>
      <c r="E1376" s="490" t="s">
        <v>1948</v>
      </c>
      <c r="F1376" s="233" t="s">
        <v>5207</v>
      </c>
      <c r="G1376" s="233" t="s">
        <v>2568</v>
      </c>
      <c r="H1376" s="287" t="s">
        <v>2855</v>
      </c>
      <c r="I1376" s="496" t="s">
        <v>5670</v>
      </c>
      <c r="J1376" s="478" t="s">
        <v>1411</v>
      </c>
      <c r="K1376" s="233" t="s">
        <v>343</v>
      </c>
      <c r="L1376" s="496" t="s">
        <v>6362</v>
      </c>
      <c r="M1376" s="252">
        <v>37869</v>
      </c>
      <c r="N1376" s="248"/>
      <c r="O1376" s="248"/>
      <c r="P1376" s="251" t="s">
        <v>4832</v>
      </c>
      <c r="AB1376" s="288"/>
    </row>
    <row r="1377" spans="1:28" x14ac:dyDescent="0.15">
      <c r="A1377" s="212" t="s">
        <v>72</v>
      </c>
      <c r="C1377" s="493" t="s">
        <v>3821</v>
      </c>
      <c r="D1377" s="490" t="s">
        <v>5252</v>
      </c>
      <c r="E1377" s="490" t="s">
        <v>1948</v>
      </c>
      <c r="F1377" s="233" t="s">
        <v>5208</v>
      </c>
      <c r="G1377" s="233" t="s">
        <v>3633</v>
      </c>
      <c r="H1377" s="287" t="s">
        <v>3897</v>
      </c>
      <c r="I1377" s="496" t="s">
        <v>5671</v>
      </c>
      <c r="J1377" s="478" t="s">
        <v>1411</v>
      </c>
      <c r="K1377" s="233" t="s">
        <v>344</v>
      </c>
      <c r="L1377" s="496" t="s">
        <v>7536</v>
      </c>
      <c r="M1377" s="252">
        <v>38023</v>
      </c>
      <c r="N1377" s="248"/>
      <c r="O1377" s="248"/>
      <c r="P1377" s="251" t="s">
        <v>4832</v>
      </c>
      <c r="AB1377" s="288"/>
    </row>
    <row r="1378" spans="1:28" x14ac:dyDescent="0.15">
      <c r="A1378" s="212" t="s">
        <v>72</v>
      </c>
      <c r="C1378" s="493" t="s">
        <v>3821</v>
      </c>
      <c r="D1378" s="490" t="s">
        <v>5252</v>
      </c>
      <c r="E1378" s="490" t="s">
        <v>1948</v>
      </c>
      <c r="F1378" s="233" t="s">
        <v>5209</v>
      </c>
      <c r="G1378" s="233" t="s">
        <v>3634</v>
      </c>
      <c r="H1378" s="287" t="s">
        <v>3898</v>
      </c>
      <c r="I1378" s="496" t="s">
        <v>5672</v>
      </c>
      <c r="J1378" s="478" t="s">
        <v>1411</v>
      </c>
      <c r="K1378" s="233" t="s">
        <v>85</v>
      </c>
      <c r="L1378" s="496" t="s">
        <v>86</v>
      </c>
      <c r="M1378" s="252">
        <v>38261</v>
      </c>
      <c r="N1378" s="248"/>
      <c r="O1378" s="248"/>
      <c r="P1378" s="251" t="s">
        <v>4832</v>
      </c>
      <c r="AB1378" s="288"/>
    </row>
    <row r="1379" spans="1:28" x14ac:dyDescent="0.15">
      <c r="A1379" s="212" t="s">
        <v>72</v>
      </c>
      <c r="C1379" s="493" t="s">
        <v>3821</v>
      </c>
      <c r="D1379" s="490" t="s">
        <v>5252</v>
      </c>
      <c r="E1379" s="490" t="s">
        <v>1948</v>
      </c>
      <c r="F1379" s="233" t="s">
        <v>5210</v>
      </c>
      <c r="G1379" s="233" t="s">
        <v>6183</v>
      </c>
      <c r="H1379" s="287" t="s">
        <v>3899</v>
      </c>
      <c r="I1379" s="496" t="s">
        <v>6184</v>
      </c>
      <c r="J1379" s="478" t="s">
        <v>1411</v>
      </c>
      <c r="K1379" s="233" t="s">
        <v>345</v>
      </c>
      <c r="L1379" s="496" t="s">
        <v>6558</v>
      </c>
      <c r="M1379" s="252">
        <v>38411</v>
      </c>
      <c r="N1379" s="248"/>
      <c r="O1379" s="248"/>
      <c r="P1379" s="251" t="s">
        <v>4832</v>
      </c>
      <c r="AB1379" s="288"/>
    </row>
    <row r="1380" spans="1:28" x14ac:dyDescent="0.15">
      <c r="A1380" s="212" t="s">
        <v>72</v>
      </c>
      <c r="C1380" s="493" t="s">
        <v>3821</v>
      </c>
      <c r="D1380" s="490" t="s">
        <v>5252</v>
      </c>
      <c r="E1380" s="490" t="s">
        <v>1948</v>
      </c>
      <c r="F1380" s="233" t="s">
        <v>5673</v>
      </c>
      <c r="G1380" s="233" t="s">
        <v>3635</v>
      </c>
      <c r="H1380" s="287" t="s">
        <v>3900</v>
      </c>
      <c r="I1380" s="496" t="s">
        <v>348</v>
      </c>
      <c r="J1380" s="478" t="s">
        <v>1411</v>
      </c>
      <c r="K1380" s="233" t="s">
        <v>346</v>
      </c>
      <c r="L1380" s="496" t="s">
        <v>347</v>
      </c>
      <c r="M1380" s="252">
        <v>30026</v>
      </c>
      <c r="N1380" s="248"/>
      <c r="O1380" s="248"/>
      <c r="P1380" s="251" t="s">
        <v>4832</v>
      </c>
      <c r="AB1380" s="288"/>
    </row>
    <row r="1381" spans="1:28" x14ac:dyDescent="0.15">
      <c r="A1381" s="212" t="s">
        <v>72</v>
      </c>
      <c r="C1381" s="493" t="s">
        <v>3821</v>
      </c>
      <c r="D1381" s="490" t="s">
        <v>5252</v>
      </c>
      <c r="E1381" s="490" t="s">
        <v>1948</v>
      </c>
      <c r="F1381" s="233" t="s">
        <v>5674</v>
      </c>
      <c r="G1381" s="233" t="s">
        <v>3636</v>
      </c>
      <c r="H1381" s="287" t="s">
        <v>3901</v>
      </c>
      <c r="I1381" s="496" t="s">
        <v>350</v>
      </c>
      <c r="J1381" s="478" t="s">
        <v>1411</v>
      </c>
      <c r="K1381" s="233" t="s">
        <v>349</v>
      </c>
      <c r="L1381" s="496" t="s">
        <v>5994</v>
      </c>
      <c r="M1381" s="252">
        <v>36609</v>
      </c>
      <c r="N1381" s="248"/>
      <c r="O1381" s="248"/>
      <c r="P1381" s="251" t="s">
        <v>4832</v>
      </c>
      <c r="AB1381" s="288"/>
    </row>
    <row r="1382" spans="1:28" x14ac:dyDescent="0.15">
      <c r="A1382" s="212" t="s">
        <v>72</v>
      </c>
      <c r="C1382" s="493" t="s">
        <v>3821</v>
      </c>
      <c r="D1382" s="490" t="s">
        <v>5252</v>
      </c>
      <c r="E1382" s="490" t="s">
        <v>1948</v>
      </c>
      <c r="F1382" s="233" t="s">
        <v>5675</v>
      </c>
      <c r="G1382" s="233" t="s">
        <v>3637</v>
      </c>
      <c r="H1382" s="287" t="s">
        <v>3902</v>
      </c>
      <c r="I1382" s="496" t="s">
        <v>352</v>
      </c>
      <c r="J1382" s="478" t="s">
        <v>1411</v>
      </c>
      <c r="K1382" s="233" t="s">
        <v>351</v>
      </c>
      <c r="L1382" s="496" t="s">
        <v>7537</v>
      </c>
      <c r="M1382" s="252">
        <v>34771</v>
      </c>
      <c r="N1382" s="248"/>
      <c r="O1382" s="248"/>
      <c r="P1382" s="251" t="s">
        <v>4832</v>
      </c>
      <c r="AB1382" s="288"/>
    </row>
    <row r="1383" spans="1:28" x14ac:dyDescent="0.15">
      <c r="A1383" s="212" t="s">
        <v>72</v>
      </c>
      <c r="C1383" s="493" t="s">
        <v>3821</v>
      </c>
      <c r="D1383" s="490" t="s">
        <v>5252</v>
      </c>
      <c r="E1383" s="490" t="s">
        <v>1948</v>
      </c>
      <c r="F1383" s="233" t="s">
        <v>5211</v>
      </c>
      <c r="G1383" s="233" t="s">
        <v>8571</v>
      </c>
      <c r="H1383" s="287" t="s">
        <v>3903</v>
      </c>
      <c r="I1383" s="496" t="s">
        <v>5676</v>
      </c>
      <c r="J1383" s="478" t="s">
        <v>1411</v>
      </c>
      <c r="K1383" s="233" t="s">
        <v>353</v>
      </c>
      <c r="L1383" s="496" t="s">
        <v>354</v>
      </c>
      <c r="M1383" s="252">
        <v>37347</v>
      </c>
      <c r="N1383" s="248"/>
      <c r="O1383" s="248"/>
      <c r="P1383" s="251" t="s">
        <v>4832</v>
      </c>
      <c r="AB1383" s="288"/>
    </row>
    <row r="1384" spans="1:28" x14ac:dyDescent="0.15">
      <c r="A1384" s="212" t="s">
        <v>4919</v>
      </c>
      <c r="C1384" s="493" t="s">
        <v>3821</v>
      </c>
      <c r="D1384" s="490" t="s">
        <v>5252</v>
      </c>
      <c r="E1384" s="490" t="s">
        <v>5543</v>
      </c>
      <c r="F1384" s="233" t="s">
        <v>5108</v>
      </c>
      <c r="G1384" s="233" t="s">
        <v>6280</v>
      </c>
      <c r="H1384" s="287" t="s">
        <v>5544</v>
      </c>
      <c r="I1384" s="496" t="s">
        <v>2367</v>
      </c>
      <c r="J1384" s="478" t="s">
        <v>1411</v>
      </c>
      <c r="K1384" s="233" t="s">
        <v>355</v>
      </c>
      <c r="L1384" s="454" t="s">
        <v>1720</v>
      </c>
      <c r="M1384" s="252">
        <v>33837</v>
      </c>
      <c r="N1384" s="248"/>
      <c r="O1384" s="248"/>
      <c r="P1384" s="251" t="s">
        <v>5895</v>
      </c>
    </row>
    <row r="1385" spans="1:28" x14ac:dyDescent="0.15">
      <c r="A1385" s="212" t="s">
        <v>72</v>
      </c>
      <c r="C1385" s="493" t="s">
        <v>3821</v>
      </c>
      <c r="D1385" s="490" t="s">
        <v>5252</v>
      </c>
      <c r="E1385" s="490" t="s">
        <v>1948</v>
      </c>
      <c r="F1385" s="233" t="s">
        <v>5212</v>
      </c>
      <c r="G1385" s="233" t="s">
        <v>3638</v>
      </c>
      <c r="H1385" s="287" t="s">
        <v>5756</v>
      </c>
      <c r="I1385" s="496" t="s">
        <v>2296</v>
      </c>
      <c r="J1385" s="478" t="s">
        <v>1411</v>
      </c>
      <c r="K1385" s="233" t="s">
        <v>656</v>
      </c>
      <c r="L1385" s="496" t="s">
        <v>8168</v>
      </c>
      <c r="M1385" s="252">
        <v>30256</v>
      </c>
      <c r="N1385" s="269"/>
      <c r="O1385" s="269"/>
      <c r="P1385" s="251" t="s">
        <v>4832</v>
      </c>
      <c r="AB1385" s="288"/>
    </row>
    <row r="1386" spans="1:28" x14ac:dyDescent="0.15">
      <c r="A1386" s="212" t="s">
        <v>72</v>
      </c>
      <c r="C1386" s="493" t="s">
        <v>3821</v>
      </c>
      <c r="D1386" s="490" t="s">
        <v>5252</v>
      </c>
      <c r="E1386" s="490" t="s">
        <v>1948</v>
      </c>
      <c r="F1386" s="233" t="s">
        <v>5969</v>
      </c>
      <c r="G1386" s="233" t="s">
        <v>6363</v>
      </c>
      <c r="H1386" s="287" t="s">
        <v>3904</v>
      </c>
      <c r="I1386" s="496" t="s">
        <v>5677</v>
      </c>
      <c r="J1386" s="478" t="s">
        <v>1411</v>
      </c>
      <c r="K1386" s="233" t="s">
        <v>2135</v>
      </c>
      <c r="L1386" s="496" t="s">
        <v>2136</v>
      </c>
      <c r="M1386" s="252">
        <v>42067</v>
      </c>
      <c r="N1386" s="269"/>
      <c r="O1386" s="269"/>
      <c r="P1386" s="251" t="s">
        <v>4832</v>
      </c>
      <c r="AB1386" s="288"/>
    </row>
    <row r="1387" spans="1:28" x14ac:dyDescent="0.15">
      <c r="A1387" s="212" t="s">
        <v>72</v>
      </c>
      <c r="C1387" s="493" t="s">
        <v>3821</v>
      </c>
      <c r="D1387" s="490" t="s">
        <v>5252</v>
      </c>
      <c r="E1387" s="490" t="s">
        <v>1948</v>
      </c>
      <c r="F1387" s="233" t="s">
        <v>5678</v>
      </c>
      <c r="G1387" s="233" t="s">
        <v>5679</v>
      </c>
      <c r="H1387" s="287" t="s">
        <v>5680</v>
      </c>
      <c r="I1387" s="496" t="s">
        <v>5681</v>
      </c>
      <c r="J1387" s="478" t="s">
        <v>1411</v>
      </c>
      <c r="K1387" s="233" t="s">
        <v>5682</v>
      </c>
      <c r="L1387" s="496" t="s">
        <v>8169</v>
      </c>
      <c r="M1387" s="252">
        <v>42419</v>
      </c>
      <c r="N1387" s="269"/>
      <c r="O1387" s="269"/>
      <c r="P1387" s="251" t="s">
        <v>4832</v>
      </c>
      <c r="AB1387" s="288"/>
    </row>
    <row r="1388" spans="1:28" ht="28.5" x14ac:dyDescent="0.15">
      <c r="A1388" s="212" t="s">
        <v>68</v>
      </c>
      <c r="C1388" s="493" t="s">
        <v>3821</v>
      </c>
      <c r="D1388" s="490" t="s">
        <v>5271</v>
      </c>
      <c r="E1388" s="490" t="s">
        <v>1949</v>
      </c>
      <c r="F1388" s="233" t="s">
        <v>5177</v>
      </c>
      <c r="G1388" s="233" t="s">
        <v>7550</v>
      </c>
      <c r="H1388" s="287" t="s">
        <v>3905</v>
      </c>
      <c r="I1388" s="496" t="s">
        <v>356</v>
      </c>
      <c r="J1388" s="478" t="s">
        <v>1411</v>
      </c>
      <c r="K1388" s="233" t="s">
        <v>4490</v>
      </c>
      <c r="L1388" s="454" t="s">
        <v>7551</v>
      </c>
      <c r="M1388" s="252">
        <v>35843</v>
      </c>
      <c r="N1388" s="248"/>
      <c r="O1388" s="248"/>
      <c r="P1388" s="251" t="s">
        <v>4833</v>
      </c>
      <c r="AB1388" s="288"/>
    </row>
    <row r="1389" spans="1:28" ht="28.5" x14ac:dyDescent="0.15">
      <c r="A1389" s="212" t="s">
        <v>68</v>
      </c>
      <c r="C1389" s="493" t="s">
        <v>3821</v>
      </c>
      <c r="D1389" s="490" t="s">
        <v>5271</v>
      </c>
      <c r="E1389" s="490" t="s">
        <v>1949</v>
      </c>
      <c r="F1389" s="233" t="s">
        <v>5554</v>
      </c>
      <c r="G1389" s="233" t="s">
        <v>5555</v>
      </c>
      <c r="H1389" s="287" t="s">
        <v>3906</v>
      </c>
      <c r="I1389" s="496" t="s">
        <v>356</v>
      </c>
      <c r="J1389" s="478" t="s">
        <v>1411</v>
      </c>
      <c r="K1389" s="233" t="s">
        <v>5556</v>
      </c>
      <c r="L1389" s="496" t="s">
        <v>357</v>
      </c>
      <c r="M1389" s="252">
        <v>24346</v>
      </c>
      <c r="N1389" s="248"/>
      <c r="O1389" s="248"/>
      <c r="P1389" s="251" t="s">
        <v>4833</v>
      </c>
      <c r="AB1389" s="288"/>
    </row>
    <row r="1390" spans="1:28" x14ac:dyDescent="0.15">
      <c r="A1390" s="212" t="s">
        <v>68</v>
      </c>
      <c r="C1390" s="493" t="s">
        <v>3821</v>
      </c>
      <c r="D1390" s="490" t="s">
        <v>5271</v>
      </c>
      <c r="E1390" s="490" t="s">
        <v>1949</v>
      </c>
      <c r="F1390" s="233" t="s">
        <v>5557</v>
      </c>
      <c r="G1390" s="233" t="s">
        <v>3639</v>
      </c>
      <c r="H1390" s="287" t="s">
        <v>3907</v>
      </c>
      <c r="I1390" s="496" t="s">
        <v>105</v>
      </c>
      <c r="J1390" s="478" t="s">
        <v>1411</v>
      </c>
      <c r="K1390" s="233" t="s">
        <v>358</v>
      </c>
      <c r="L1390" s="496" t="s">
        <v>5558</v>
      </c>
      <c r="M1390" s="252">
        <v>27905</v>
      </c>
      <c r="N1390" s="248"/>
      <c r="O1390" s="248"/>
      <c r="P1390" s="251" t="s">
        <v>4833</v>
      </c>
      <c r="AB1390" s="288"/>
    </row>
    <row r="1391" spans="1:28" x14ac:dyDescent="0.15">
      <c r="A1391" s="212" t="s">
        <v>68</v>
      </c>
      <c r="C1391" s="493" t="s">
        <v>3821</v>
      </c>
      <c r="D1391" s="490" t="s">
        <v>5271</v>
      </c>
      <c r="E1391" s="490" t="s">
        <v>1949</v>
      </c>
      <c r="F1391" s="233" t="s">
        <v>5559</v>
      </c>
      <c r="G1391" s="233" t="s">
        <v>1840</v>
      </c>
      <c r="H1391" s="287" t="s">
        <v>3908</v>
      </c>
      <c r="I1391" s="496" t="s">
        <v>33</v>
      </c>
      <c r="J1391" s="478" t="s">
        <v>1411</v>
      </c>
      <c r="K1391" s="233" t="s">
        <v>359</v>
      </c>
      <c r="L1391" s="496" t="s">
        <v>6566</v>
      </c>
      <c r="M1391" s="252">
        <v>28924</v>
      </c>
      <c r="N1391" s="248"/>
      <c r="O1391" s="248"/>
      <c r="P1391" s="251" t="s">
        <v>4833</v>
      </c>
      <c r="AB1391" s="288"/>
    </row>
    <row r="1392" spans="1:28" x14ac:dyDescent="0.15">
      <c r="A1392" s="212" t="s">
        <v>68</v>
      </c>
      <c r="C1392" s="493" t="s">
        <v>3821</v>
      </c>
      <c r="D1392" s="490" t="s">
        <v>5271</v>
      </c>
      <c r="E1392" s="490" t="s">
        <v>1949</v>
      </c>
      <c r="F1392" s="233" t="s">
        <v>5560</v>
      </c>
      <c r="G1392" s="233" t="s">
        <v>3640</v>
      </c>
      <c r="H1392" s="287" t="s">
        <v>3909</v>
      </c>
      <c r="I1392" s="496" t="s">
        <v>362</v>
      </c>
      <c r="J1392" s="478" t="s">
        <v>1411</v>
      </c>
      <c r="K1392" s="233" t="s">
        <v>360</v>
      </c>
      <c r="L1392" s="496" t="s">
        <v>361</v>
      </c>
      <c r="M1392" s="252">
        <v>29238</v>
      </c>
      <c r="N1392" s="248"/>
      <c r="O1392" s="248"/>
      <c r="P1392" s="251" t="s">
        <v>4833</v>
      </c>
      <c r="AB1392" s="288"/>
    </row>
    <row r="1393" spans="1:28" x14ac:dyDescent="0.15">
      <c r="A1393" s="212" t="s">
        <v>68</v>
      </c>
      <c r="C1393" s="493" t="s">
        <v>3821</v>
      </c>
      <c r="D1393" s="490" t="s">
        <v>5271</v>
      </c>
      <c r="E1393" s="490" t="s">
        <v>1949</v>
      </c>
      <c r="F1393" s="233" t="s">
        <v>5561</v>
      </c>
      <c r="G1393" s="233" t="s">
        <v>3641</v>
      </c>
      <c r="H1393" s="287" t="s">
        <v>3910</v>
      </c>
      <c r="I1393" s="496" t="s">
        <v>356</v>
      </c>
      <c r="J1393" s="478" t="s">
        <v>1411</v>
      </c>
      <c r="K1393" s="233" t="s">
        <v>363</v>
      </c>
      <c r="L1393" s="496" t="s">
        <v>364</v>
      </c>
      <c r="M1393" s="252">
        <v>31028</v>
      </c>
      <c r="N1393" s="248"/>
      <c r="O1393" s="248"/>
      <c r="P1393" s="251" t="s">
        <v>4833</v>
      </c>
      <c r="AB1393" s="288"/>
    </row>
    <row r="1394" spans="1:28" x14ac:dyDescent="0.15">
      <c r="A1394" s="212" t="s">
        <v>68</v>
      </c>
      <c r="C1394" s="493" t="s">
        <v>3821</v>
      </c>
      <c r="D1394" s="490" t="s">
        <v>5271</v>
      </c>
      <c r="E1394" s="490" t="s">
        <v>1949</v>
      </c>
      <c r="F1394" s="233" t="s">
        <v>5562</v>
      </c>
      <c r="G1394" s="233" t="s">
        <v>3642</v>
      </c>
      <c r="H1394" s="287" t="s">
        <v>3911</v>
      </c>
      <c r="I1394" s="496" t="s">
        <v>366</v>
      </c>
      <c r="J1394" s="478" t="s">
        <v>1411</v>
      </c>
      <c r="K1394" s="233" t="s">
        <v>365</v>
      </c>
      <c r="L1394" s="495" t="s">
        <v>6400</v>
      </c>
      <c r="M1394" s="252">
        <v>31401</v>
      </c>
      <c r="N1394" s="248"/>
      <c r="O1394" s="248"/>
      <c r="P1394" s="251" t="s">
        <v>4833</v>
      </c>
      <c r="AB1394" s="288"/>
    </row>
    <row r="1395" spans="1:28" x14ac:dyDescent="0.15">
      <c r="A1395" s="212" t="s">
        <v>4919</v>
      </c>
      <c r="C1395" s="493" t="s">
        <v>3821</v>
      </c>
      <c r="D1395" s="490" t="s">
        <v>5271</v>
      </c>
      <c r="E1395" s="490" t="s">
        <v>1949</v>
      </c>
      <c r="F1395" s="233" t="s">
        <v>5109</v>
      </c>
      <c r="G1395" s="233" t="s">
        <v>3643</v>
      </c>
      <c r="H1395" s="287" t="s">
        <v>3912</v>
      </c>
      <c r="I1395" s="496" t="s">
        <v>52</v>
      </c>
      <c r="J1395" s="478" t="s">
        <v>1411</v>
      </c>
      <c r="K1395" s="233" t="s">
        <v>367</v>
      </c>
      <c r="L1395" s="496" t="s">
        <v>368</v>
      </c>
      <c r="M1395" s="252">
        <v>27850</v>
      </c>
      <c r="N1395" s="248"/>
      <c r="O1395" s="248"/>
      <c r="P1395" s="251" t="s">
        <v>5895</v>
      </c>
      <c r="AB1395" s="288"/>
    </row>
    <row r="1396" spans="1:28" x14ac:dyDescent="0.15">
      <c r="A1396" s="212" t="s">
        <v>68</v>
      </c>
      <c r="C1396" s="493" t="s">
        <v>3821</v>
      </c>
      <c r="D1396" s="490" t="s">
        <v>5271</v>
      </c>
      <c r="E1396" s="490" t="s">
        <v>1949</v>
      </c>
      <c r="F1396" s="233" t="s">
        <v>5178</v>
      </c>
      <c r="G1396" s="233" t="s">
        <v>2577</v>
      </c>
      <c r="H1396" s="287" t="s">
        <v>2865</v>
      </c>
      <c r="I1396" s="496" t="s">
        <v>2297</v>
      </c>
      <c r="J1396" s="478" t="s">
        <v>1411</v>
      </c>
      <c r="K1396" s="233" t="s">
        <v>43</v>
      </c>
      <c r="L1396" s="496" t="s">
        <v>7452</v>
      </c>
      <c r="M1396" s="252">
        <v>23446</v>
      </c>
      <c r="N1396" s="269"/>
      <c r="O1396" s="269"/>
      <c r="P1396" s="251" t="s">
        <v>4833</v>
      </c>
      <c r="AB1396" s="288"/>
    </row>
    <row r="1397" spans="1:28" x14ac:dyDescent="0.15">
      <c r="A1397" s="212" t="s">
        <v>68</v>
      </c>
      <c r="C1397" s="493" t="s">
        <v>3821</v>
      </c>
      <c r="D1397" s="490" t="s">
        <v>5271</v>
      </c>
      <c r="E1397" s="490" t="s">
        <v>1949</v>
      </c>
      <c r="F1397" s="233" t="s">
        <v>5563</v>
      </c>
      <c r="G1397" s="233" t="s">
        <v>3644</v>
      </c>
      <c r="H1397" s="287" t="s">
        <v>3913</v>
      </c>
      <c r="I1397" s="496" t="s">
        <v>370</v>
      </c>
      <c r="J1397" s="478" t="s">
        <v>1411</v>
      </c>
      <c r="K1397" s="233" t="s">
        <v>369</v>
      </c>
      <c r="L1397" s="454" t="s">
        <v>1727</v>
      </c>
      <c r="M1397" s="252">
        <v>23460</v>
      </c>
      <c r="N1397" s="269"/>
      <c r="O1397" s="269"/>
      <c r="P1397" s="251" t="s">
        <v>4833</v>
      </c>
      <c r="AB1397" s="288"/>
    </row>
    <row r="1398" spans="1:28" x14ac:dyDescent="0.15">
      <c r="A1398" s="212" t="s">
        <v>68</v>
      </c>
      <c r="C1398" s="493" t="s">
        <v>3821</v>
      </c>
      <c r="D1398" s="490" t="s">
        <v>5271</v>
      </c>
      <c r="E1398" s="490" t="s">
        <v>1949</v>
      </c>
      <c r="F1398" s="233" t="s">
        <v>5564</v>
      </c>
      <c r="G1398" s="233" t="s">
        <v>2578</v>
      </c>
      <c r="H1398" s="287" t="s">
        <v>2866</v>
      </c>
      <c r="I1398" s="496" t="s">
        <v>372</v>
      </c>
      <c r="J1398" s="478" t="s">
        <v>1411</v>
      </c>
      <c r="K1398" s="233" t="s">
        <v>371</v>
      </c>
      <c r="L1398" s="496" t="s">
        <v>7552</v>
      </c>
      <c r="M1398" s="252">
        <v>23690</v>
      </c>
      <c r="N1398" s="269"/>
      <c r="O1398" s="269"/>
      <c r="P1398" s="251" t="s">
        <v>4833</v>
      </c>
      <c r="AB1398" s="288"/>
    </row>
    <row r="1399" spans="1:28" x14ac:dyDescent="0.15">
      <c r="A1399" s="212" t="s">
        <v>68</v>
      </c>
      <c r="C1399" s="493" t="s">
        <v>3821</v>
      </c>
      <c r="D1399" s="490" t="s">
        <v>5271</v>
      </c>
      <c r="E1399" s="490" t="s">
        <v>1949</v>
      </c>
      <c r="F1399" s="233" t="s">
        <v>5959</v>
      </c>
      <c r="G1399" s="233" t="s">
        <v>2579</v>
      </c>
      <c r="H1399" s="287" t="s">
        <v>2867</v>
      </c>
      <c r="I1399" s="496" t="s">
        <v>373</v>
      </c>
      <c r="J1399" s="478" t="s">
        <v>1411</v>
      </c>
      <c r="K1399" s="233" t="s">
        <v>210</v>
      </c>
      <c r="L1399" s="496" t="s">
        <v>5565</v>
      </c>
      <c r="M1399" s="252">
        <v>24747</v>
      </c>
      <c r="N1399" s="269"/>
      <c r="O1399" s="269"/>
      <c r="P1399" s="251" t="s">
        <v>4833</v>
      </c>
      <c r="AB1399" s="288"/>
    </row>
    <row r="1400" spans="1:28" x14ac:dyDescent="0.15">
      <c r="A1400" s="212" t="s">
        <v>68</v>
      </c>
      <c r="C1400" s="493" t="s">
        <v>3821</v>
      </c>
      <c r="D1400" s="490" t="s">
        <v>5271</v>
      </c>
      <c r="E1400" s="490" t="s">
        <v>1949</v>
      </c>
      <c r="F1400" s="233" t="s">
        <v>5179</v>
      </c>
      <c r="G1400" s="233" t="s">
        <v>2580</v>
      </c>
      <c r="H1400" s="287" t="s">
        <v>2868</v>
      </c>
      <c r="I1400" s="496" t="s">
        <v>375</v>
      </c>
      <c r="J1400" s="478" t="s">
        <v>1411</v>
      </c>
      <c r="K1400" s="233" t="s">
        <v>374</v>
      </c>
      <c r="L1400" s="496" t="s">
        <v>6401</v>
      </c>
      <c r="M1400" s="252">
        <v>24863</v>
      </c>
      <c r="N1400" s="269"/>
      <c r="O1400" s="269"/>
      <c r="P1400" s="251" t="s">
        <v>4833</v>
      </c>
      <c r="AB1400" s="288"/>
    </row>
    <row r="1401" spans="1:28" x14ac:dyDescent="0.15">
      <c r="A1401" s="212" t="s">
        <v>68</v>
      </c>
      <c r="C1401" s="493" t="s">
        <v>3821</v>
      </c>
      <c r="D1401" s="490" t="s">
        <v>5271</v>
      </c>
      <c r="E1401" s="490" t="s">
        <v>1949</v>
      </c>
      <c r="F1401" s="233" t="s">
        <v>5566</v>
      </c>
      <c r="G1401" s="233" t="s">
        <v>3645</v>
      </c>
      <c r="H1401" s="287" t="s">
        <v>3914</v>
      </c>
      <c r="I1401" s="496" t="s">
        <v>377</v>
      </c>
      <c r="J1401" s="478" t="s">
        <v>1411</v>
      </c>
      <c r="K1401" s="233" t="s">
        <v>376</v>
      </c>
      <c r="L1401" s="496" t="s">
        <v>5567</v>
      </c>
      <c r="M1401" s="252">
        <v>25275</v>
      </c>
      <c r="N1401" s="269"/>
      <c r="O1401" s="269"/>
      <c r="P1401" s="251" t="s">
        <v>4833</v>
      </c>
      <c r="AB1401" s="288"/>
    </row>
    <row r="1402" spans="1:28" x14ac:dyDescent="0.15">
      <c r="A1402" s="212" t="s">
        <v>68</v>
      </c>
      <c r="C1402" s="493" t="s">
        <v>3821</v>
      </c>
      <c r="D1402" s="490" t="s">
        <v>5271</v>
      </c>
      <c r="E1402" s="490" t="s">
        <v>1949</v>
      </c>
      <c r="F1402" s="233" t="s">
        <v>5568</v>
      </c>
      <c r="G1402" s="233" t="s">
        <v>3646</v>
      </c>
      <c r="H1402" s="287" t="s">
        <v>3915</v>
      </c>
      <c r="I1402" s="496" t="s">
        <v>379</v>
      </c>
      <c r="J1402" s="478" t="s">
        <v>1411</v>
      </c>
      <c r="K1402" s="233" t="s">
        <v>378</v>
      </c>
      <c r="L1402" s="496" t="s">
        <v>7847</v>
      </c>
      <c r="M1402" s="252">
        <v>25275</v>
      </c>
      <c r="N1402" s="269"/>
      <c r="O1402" s="269"/>
      <c r="P1402" s="251" t="s">
        <v>4833</v>
      </c>
      <c r="AB1402" s="288"/>
    </row>
    <row r="1403" spans="1:28" x14ac:dyDescent="0.15">
      <c r="A1403" s="212" t="s">
        <v>68</v>
      </c>
      <c r="C1403" s="493" t="s">
        <v>3821</v>
      </c>
      <c r="D1403" s="490" t="s">
        <v>5271</v>
      </c>
      <c r="E1403" s="490" t="s">
        <v>1949</v>
      </c>
      <c r="F1403" s="233" t="s">
        <v>5970</v>
      </c>
      <c r="G1403" s="233" t="s">
        <v>2583</v>
      </c>
      <c r="H1403" s="287" t="s">
        <v>2872</v>
      </c>
      <c r="I1403" s="496" t="s">
        <v>67</v>
      </c>
      <c r="J1403" s="478" t="s">
        <v>1411</v>
      </c>
      <c r="K1403" s="233" t="s">
        <v>380</v>
      </c>
      <c r="L1403" s="496" t="s">
        <v>381</v>
      </c>
      <c r="M1403" s="252">
        <v>25336</v>
      </c>
      <c r="N1403" s="269"/>
      <c r="O1403" s="269"/>
      <c r="P1403" s="251" t="s">
        <v>4833</v>
      </c>
      <c r="AB1403" s="288"/>
    </row>
    <row r="1404" spans="1:28" x14ac:dyDescent="0.15">
      <c r="A1404" s="212" t="s">
        <v>68</v>
      </c>
      <c r="C1404" s="493" t="s">
        <v>3821</v>
      </c>
      <c r="D1404" s="490" t="s">
        <v>5271</v>
      </c>
      <c r="E1404" s="490" t="s">
        <v>1949</v>
      </c>
      <c r="F1404" s="233" t="s">
        <v>5971</v>
      </c>
      <c r="G1404" s="233" t="s">
        <v>2584</v>
      </c>
      <c r="H1404" s="287" t="s">
        <v>2873</v>
      </c>
      <c r="I1404" s="496" t="s">
        <v>57</v>
      </c>
      <c r="J1404" s="478" t="s">
        <v>1411</v>
      </c>
      <c r="K1404" s="233" t="s">
        <v>382</v>
      </c>
      <c r="L1404" s="496" t="s">
        <v>2137</v>
      </c>
      <c r="M1404" s="252">
        <v>25560</v>
      </c>
      <c r="N1404" s="269"/>
      <c r="O1404" s="269"/>
      <c r="P1404" s="251" t="s">
        <v>4833</v>
      </c>
      <c r="AB1404" s="288"/>
    </row>
    <row r="1405" spans="1:28" x14ac:dyDescent="0.15">
      <c r="A1405" s="212" t="s">
        <v>68</v>
      </c>
      <c r="C1405" s="493" t="s">
        <v>3821</v>
      </c>
      <c r="D1405" s="490" t="s">
        <v>5271</v>
      </c>
      <c r="E1405" s="490" t="s">
        <v>1949</v>
      </c>
      <c r="F1405" s="233" t="s">
        <v>5569</v>
      </c>
      <c r="G1405" s="233" t="s">
        <v>2585</v>
      </c>
      <c r="H1405" s="287" t="s">
        <v>2874</v>
      </c>
      <c r="I1405" s="496" t="s">
        <v>67</v>
      </c>
      <c r="J1405" s="478" t="s">
        <v>1411</v>
      </c>
      <c r="K1405" s="233" t="s">
        <v>383</v>
      </c>
      <c r="L1405" s="496" t="s">
        <v>7848</v>
      </c>
      <c r="M1405" s="252">
        <v>25552</v>
      </c>
      <c r="N1405" s="269"/>
      <c r="O1405" s="269"/>
      <c r="P1405" s="251" t="s">
        <v>4833</v>
      </c>
      <c r="AB1405" s="288"/>
    </row>
    <row r="1406" spans="1:28" x14ac:dyDescent="0.15">
      <c r="A1406" s="212" t="s">
        <v>68</v>
      </c>
      <c r="C1406" s="493" t="s">
        <v>3821</v>
      </c>
      <c r="D1406" s="490" t="s">
        <v>5271</v>
      </c>
      <c r="E1406" s="490" t="s">
        <v>1949</v>
      </c>
      <c r="F1406" s="233" t="s">
        <v>7188</v>
      </c>
      <c r="G1406" s="233" t="s">
        <v>2574</v>
      </c>
      <c r="H1406" s="287" t="s">
        <v>2862</v>
      </c>
      <c r="I1406" s="496" t="s">
        <v>385</v>
      </c>
      <c r="J1406" s="478" t="s">
        <v>1411</v>
      </c>
      <c r="K1406" s="233" t="s">
        <v>384</v>
      </c>
      <c r="L1406" s="496" t="s">
        <v>7375</v>
      </c>
      <c r="M1406" s="252">
        <v>25658</v>
      </c>
      <c r="N1406" s="269"/>
      <c r="O1406" s="269"/>
      <c r="P1406" s="251" t="s">
        <v>4833</v>
      </c>
      <c r="AB1406" s="288"/>
    </row>
    <row r="1407" spans="1:28" x14ac:dyDescent="0.15">
      <c r="A1407" s="212" t="s">
        <v>68</v>
      </c>
      <c r="C1407" s="493" t="s">
        <v>3821</v>
      </c>
      <c r="D1407" s="490" t="s">
        <v>5271</v>
      </c>
      <c r="E1407" s="490" t="s">
        <v>1949</v>
      </c>
      <c r="F1407" s="233" t="s">
        <v>5570</v>
      </c>
      <c r="G1407" s="233" t="s">
        <v>6567</v>
      </c>
      <c r="H1407" s="287" t="s">
        <v>3916</v>
      </c>
      <c r="I1407" s="496" t="s">
        <v>387</v>
      </c>
      <c r="J1407" s="478" t="s">
        <v>1411</v>
      </c>
      <c r="K1407" s="233" t="s">
        <v>386</v>
      </c>
      <c r="L1407" s="496" t="s">
        <v>5571</v>
      </c>
      <c r="M1407" s="252">
        <v>25658</v>
      </c>
      <c r="N1407" s="269"/>
      <c r="O1407" s="269"/>
      <c r="P1407" s="251" t="s">
        <v>4833</v>
      </c>
      <c r="AB1407" s="288"/>
    </row>
    <row r="1408" spans="1:28" x14ac:dyDescent="0.15">
      <c r="A1408" s="212" t="s">
        <v>68</v>
      </c>
      <c r="C1408" s="493" t="s">
        <v>3821</v>
      </c>
      <c r="D1408" s="490" t="s">
        <v>5271</v>
      </c>
      <c r="E1408" s="490" t="s">
        <v>1949</v>
      </c>
      <c r="F1408" s="233" t="s">
        <v>5572</v>
      </c>
      <c r="G1408" s="233" t="s">
        <v>3647</v>
      </c>
      <c r="H1408" s="287" t="s">
        <v>3917</v>
      </c>
      <c r="I1408" s="496" t="s">
        <v>389</v>
      </c>
      <c r="J1408" s="478" t="s">
        <v>1411</v>
      </c>
      <c r="K1408" s="233" t="s">
        <v>388</v>
      </c>
      <c r="L1408" s="496" t="s">
        <v>4805</v>
      </c>
      <c r="M1408" s="252">
        <v>25839</v>
      </c>
      <c r="N1408" s="269"/>
      <c r="O1408" s="269"/>
      <c r="P1408" s="251" t="s">
        <v>4833</v>
      </c>
      <c r="AB1408" s="288"/>
    </row>
    <row r="1409" spans="1:28" x14ac:dyDescent="0.15">
      <c r="A1409" s="212" t="s">
        <v>68</v>
      </c>
      <c r="C1409" s="493" t="s">
        <v>3821</v>
      </c>
      <c r="D1409" s="490" t="s">
        <v>5271</v>
      </c>
      <c r="E1409" s="490" t="s">
        <v>1949</v>
      </c>
      <c r="F1409" s="233" t="s">
        <v>5573</v>
      </c>
      <c r="G1409" s="233" t="s">
        <v>3648</v>
      </c>
      <c r="H1409" s="287" t="s">
        <v>3918</v>
      </c>
      <c r="I1409" s="496" t="s">
        <v>366</v>
      </c>
      <c r="J1409" s="478" t="s">
        <v>1411</v>
      </c>
      <c r="K1409" s="233" t="s">
        <v>390</v>
      </c>
      <c r="L1409" s="496" t="s">
        <v>391</v>
      </c>
      <c r="M1409" s="252">
        <v>25924</v>
      </c>
      <c r="N1409" s="269"/>
      <c r="O1409" s="269"/>
      <c r="P1409" s="251" t="s">
        <v>4833</v>
      </c>
      <c r="AB1409" s="288"/>
    </row>
    <row r="1410" spans="1:28" x14ac:dyDescent="0.15">
      <c r="A1410" s="212" t="s">
        <v>68</v>
      </c>
      <c r="C1410" s="493" t="s">
        <v>3821</v>
      </c>
      <c r="D1410" s="490" t="s">
        <v>5271</v>
      </c>
      <c r="E1410" s="490" t="s">
        <v>1949</v>
      </c>
      <c r="F1410" s="233" t="s">
        <v>5574</v>
      </c>
      <c r="G1410" s="233" t="s">
        <v>3649</v>
      </c>
      <c r="H1410" s="287" t="s">
        <v>2884</v>
      </c>
      <c r="I1410" s="496" t="s">
        <v>5575</v>
      </c>
      <c r="J1410" s="478" t="s">
        <v>1411</v>
      </c>
      <c r="K1410" s="233" t="s">
        <v>392</v>
      </c>
      <c r="L1410" s="496" t="s">
        <v>7849</v>
      </c>
      <c r="M1410" s="252">
        <v>25991</v>
      </c>
      <c r="N1410" s="269"/>
      <c r="O1410" s="269"/>
      <c r="P1410" s="251" t="s">
        <v>4833</v>
      </c>
      <c r="AB1410" s="288"/>
    </row>
    <row r="1411" spans="1:28" x14ac:dyDescent="0.15">
      <c r="A1411" s="212" t="s">
        <v>68</v>
      </c>
      <c r="C1411" s="493" t="s">
        <v>3821</v>
      </c>
      <c r="D1411" s="490" t="s">
        <v>5271</v>
      </c>
      <c r="E1411" s="490" t="s">
        <v>1949</v>
      </c>
      <c r="F1411" s="233" t="s">
        <v>5972</v>
      </c>
      <c r="G1411" s="233" t="s">
        <v>2587</v>
      </c>
      <c r="H1411" s="287" t="s">
        <v>2876</v>
      </c>
      <c r="I1411" s="496" t="s">
        <v>393</v>
      </c>
      <c r="J1411" s="478" t="s">
        <v>1411</v>
      </c>
      <c r="K1411" s="233" t="s">
        <v>312</v>
      </c>
      <c r="L1411" s="496" t="s">
        <v>1983</v>
      </c>
      <c r="M1411" s="252">
        <v>26022</v>
      </c>
      <c r="N1411" s="269"/>
      <c r="O1411" s="269"/>
      <c r="P1411" s="251" t="s">
        <v>4833</v>
      </c>
      <c r="AB1411" s="288"/>
    </row>
    <row r="1412" spans="1:28" x14ac:dyDescent="0.15">
      <c r="A1412" s="212" t="s">
        <v>68</v>
      </c>
      <c r="C1412" s="493" t="s">
        <v>3821</v>
      </c>
      <c r="D1412" s="490" t="s">
        <v>5271</v>
      </c>
      <c r="E1412" s="490" t="s">
        <v>1949</v>
      </c>
      <c r="F1412" s="233" t="s">
        <v>5973</v>
      </c>
      <c r="G1412" s="233" t="s">
        <v>3650</v>
      </c>
      <c r="H1412" s="287" t="s">
        <v>3919</v>
      </c>
      <c r="I1412" s="496" t="s">
        <v>396</v>
      </c>
      <c r="J1412" s="478" t="s">
        <v>1411</v>
      </c>
      <c r="K1412" s="233" t="s">
        <v>394</v>
      </c>
      <c r="L1412" s="496" t="s">
        <v>395</v>
      </c>
      <c r="M1412" s="252">
        <v>26023</v>
      </c>
      <c r="N1412" s="269"/>
      <c r="O1412" s="269"/>
      <c r="P1412" s="251" t="s">
        <v>4833</v>
      </c>
      <c r="AB1412" s="288"/>
    </row>
    <row r="1413" spans="1:28" x14ac:dyDescent="0.15">
      <c r="A1413" s="212" t="s">
        <v>68</v>
      </c>
      <c r="C1413" s="493" t="s">
        <v>3821</v>
      </c>
      <c r="D1413" s="490" t="s">
        <v>5271</v>
      </c>
      <c r="E1413" s="490" t="s">
        <v>1949</v>
      </c>
      <c r="F1413" s="233" t="s">
        <v>5576</v>
      </c>
      <c r="G1413" s="233" t="s">
        <v>3651</v>
      </c>
      <c r="H1413" s="287" t="s">
        <v>3920</v>
      </c>
      <c r="I1413" s="496" t="s">
        <v>399</v>
      </c>
      <c r="J1413" s="478" t="s">
        <v>1411</v>
      </c>
      <c r="K1413" s="233" t="s">
        <v>397</v>
      </c>
      <c r="L1413" s="496" t="s">
        <v>398</v>
      </c>
      <c r="M1413" s="252">
        <v>26023</v>
      </c>
      <c r="N1413" s="269"/>
      <c r="O1413" s="269"/>
      <c r="P1413" s="251" t="s">
        <v>4833</v>
      </c>
      <c r="AB1413" s="288"/>
    </row>
    <row r="1414" spans="1:28" x14ac:dyDescent="0.15">
      <c r="A1414" s="212" t="s">
        <v>68</v>
      </c>
      <c r="C1414" s="493" t="s">
        <v>3821</v>
      </c>
      <c r="D1414" s="490" t="s">
        <v>5271</v>
      </c>
      <c r="E1414" s="490" t="s">
        <v>1949</v>
      </c>
      <c r="F1414" s="233" t="s">
        <v>5577</v>
      </c>
      <c r="G1414" s="233" t="s">
        <v>2588</v>
      </c>
      <c r="H1414" s="287" t="s">
        <v>2877</v>
      </c>
      <c r="I1414" s="496" t="s">
        <v>401</v>
      </c>
      <c r="J1414" s="478" t="s">
        <v>1411</v>
      </c>
      <c r="K1414" s="233" t="s">
        <v>400</v>
      </c>
      <c r="L1414" s="496" t="s">
        <v>5578</v>
      </c>
      <c r="M1414" s="252">
        <v>26024</v>
      </c>
      <c r="N1414" s="269"/>
      <c r="O1414" s="269"/>
      <c r="P1414" s="251" t="s">
        <v>4833</v>
      </c>
      <c r="AB1414" s="288"/>
    </row>
    <row r="1415" spans="1:28" x14ac:dyDescent="0.15">
      <c r="A1415" s="212" t="s">
        <v>68</v>
      </c>
      <c r="C1415" s="493" t="s">
        <v>3821</v>
      </c>
      <c r="D1415" s="490" t="s">
        <v>5271</v>
      </c>
      <c r="E1415" s="490" t="s">
        <v>1949</v>
      </c>
      <c r="F1415" s="233" t="s">
        <v>6185</v>
      </c>
      <c r="G1415" s="233" t="s">
        <v>3652</v>
      </c>
      <c r="H1415" s="287" t="s">
        <v>3921</v>
      </c>
      <c r="I1415" s="496" t="s">
        <v>377</v>
      </c>
      <c r="J1415" s="478" t="s">
        <v>1411</v>
      </c>
      <c r="K1415" s="233" t="s">
        <v>6186</v>
      </c>
      <c r="L1415" s="496" t="s">
        <v>5579</v>
      </c>
      <c r="M1415" s="252">
        <v>26355</v>
      </c>
      <c r="N1415" s="269"/>
      <c r="O1415" s="269"/>
      <c r="P1415" s="251" t="s">
        <v>4833</v>
      </c>
      <c r="AB1415" s="288"/>
    </row>
    <row r="1416" spans="1:28" x14ac:dyDescent="0.15">
      <c r="A1416" s="212" t="s">
        <v>68</v>
      </c>
      <c r="C1416" s="493" t="s">
        <v>3821</v>
      </c>
      <c r="D1416" s="490" t="s">
        <v>5271</v>
      </c>
      <c r="E1416" s="490" t="s">
        <v>1949</v>
      </c>
      <c r="F1416" s="233" t="s">
        <v>5580</v>
      </c>
      <c r="G1416" s="233" t="s">
        <v>3653</v>
      </c>
      <c r="H1416" s="287" t="s">
        <v>3922</v>
      </c>
      <c r="I1416" s="496" t="s">
        <v>5581</v>
      </c>
      <c r="J1416" s="478" t="s">
        <v>1411</v>
      </c>
      <c r="K1416" s="233" t="s">
        <v>402</v>
      </c>
      <c r="L1416" s="496" t="s">
        <v>5582</v>
      </c>
      <c r="M1416" s="252">
        <v>26345</v>
      </c>
      <c r="N1416" s="269"/>
      <c r="O1416" s="269"/>
      <c r="P1416" s="251" t="s">
        <v>4833</v>
      </c>
      <c r="AB1416" s="288"/>
    </row>
    <row r="1417" spans="1:28" x14ac:dyDescent="0.15">
      <c r="A1417" s="212" t="s">
        <v>68</v>
      </c>
      <c r="C1417" s="493" t="s">
        <v>3821</v>
      </c>
      <c r="D1417" s="490" t="s">
        <v>5271</v>
      </c>
      <c r="E1417" s="490" t="s">
        <v>1949</v>
      </c>
      <c r="F1417" s="233" t="s">
        <v>5583</v>
      </c>
      <c r="G1417" s="233" t="s">
        <v>2575</v>
      </c>
      <c r="H1417" s="287" t="s">
        <v>2863</v>
      </c>
      <c r="I1417" s="496" t="s">
        <v>57</v>
      </c>
      <c r="J1417" s="478" t="s">
        <v>1411</v>
      </c>
      <c r="K1417" s="233" t="s">
        <v>404</v>
      </c>
      <c r="L1417" s="496" t="s">
        <v>2110</v>
      </c>
      <c r="M1417" s="252">
        <v>26491</v>
      </c>
      <c r="N1417" s="269"/>
      <c r="O1417" s="269"/>
      <c r="P1417" s="251" t="s">
        <v>4833</v>
      </c>
      <c r="AB1417" s="288"/>
    </row>
    <row r="1418" spans="1:28" x14ac:dyDescent="0.15">
      <c r="A1418" s="212" t="s">
        <v>68</v>
      </c>
      <c r="C1418" s="493" t="s">
        <v>3821</v>
      </c>
      <c r="D1418" s="490" t="s">
        <v>5271</v>
      </c>
      <c r="E1418" s="490" t="s">
        <v>1949</v>
      </c>
      <c r="F1418" s="233" t="s">
        <v>7189</v>
      </c>
      <c r="G1418" s="233" t="s">
        <v>3654</v>
      </c>
      <c r="H1418" s="287" t="s">
        <v>3923</v>
      </c>
      <c r="I1418" s="496" t="s">
        <v>406</v>
      </c>
      <c r="J1418" s="478" t="s">
        <v>1411</v>
      </c>
      <c r="K1418" s="233" t="s">
        <v>405</v>
      </c>
      <c r="L1418" s="496" t="s">
        <v>7190</v>
      </c>
      <c r="M1418" s="252">
        <v>26491</v>
      </c>
      <c r="N1418" s="269"/>
      <c r="O1418" s="269"/>
      <c r="P1418" s="251" t="s">
        <v>4833</v>
      </c>
      <c r="AB1418" s="288"/>
    </row>
    <row r="1419" spans="1:28" x14ac:dyDescent="0.15">
      <c r="A1419" s="212" t="s">
        <v>68</v>
      </c>
      <c r="C1419" s="493" t="s">
        <v>3821</v>
      </c>
      <c r="D1419" s="490" t="s">
        <v>5271</v>
      </c>
      <c r="E1419" s="490" t="s">
        <v>1949</v>
      </c>
      <c r="F1419" s="233" t="s">
        <v>5584</v>
      </c>
      <c r="G1419" s="233" t="s">
        <v>3655</v>
      </c>
      <c r="H1419" s="287" t="s">
        <v>3924</v>
      </c>
      <c r="I1419" s="496" t="s">
        <v>52</v>
      </c>
      <c r="J1419" s="478" t="s">
        <v>1411</v>
      </c>
      <c r="K1419" s="233" t="s">
        <v>407</v>
      </c>
      <c r="L1419" s="496" t="s">
        <v>2098</v>
      </c>
      <c r="M1419" s="252">
        <v>25884</v>
      </c>
      <c r="N1419" s="269"/>
      <c r="O1419" s="269"/>
      <c r="P1419" s="251" t="s">
        <v>4833</v>
      </c>
      <c r="AB1419" s="288"/>
    </row>
    <row r="1420" spans="1:28" x14ac:dyDescent="0.15">
      <c r="A1420" s="212" t="s">
        <v>68</v>
      </c>
      <c r="C1420" s="493" t="s">
        <v>3821</v>
      </c>
      <c r="D1420" s="490" t="s">
        <v>5271</v>
      </c>
      <c r="E1420" s="490" t="s">
        <v>1949</v>
      </c>
      <c r="F1420" s="233" t="s">
        <v>5585</v>
      </c>
      <c r="G1420" s="233" t="s">
        <v>3656</v>
      </c>
      <c r="H1420" s="287" t="s">
        <v>3925</v>
      </c>
      <c r="I1420" s="496" t="s">
        <v>52</v>
      </c>
      <c r="J1420" s="478" t="s">
        <v>1411</v>
      </c>
      <c r="K1420" s="233" t="s">
        <v>408</v>
      </c>
      <c r="L1420" s="496" t="s">
        <v>4806</v>
      </c>
      <c r="M1420" s="252">
        <v>27059</v>
      </c>
      <c r="N1420" s="269"/>
      <c r="O1420" s="269"/>
      <c r="P1420" s="251" t="s">
        <v>4833</v>
      </c>
      <c r="AB1420" s="288"/>
    </row>
    <row r="1421" spans="1:28" x14ac:dyDescent="0.15">
      <c r="A1421" s="212" t="s">
        <v>68</v>
      </c>
      <c r="C1421" s="493" t="s">
        <v>3821</v>
      </c>
      <c r="D1421" s="490" t="s">
        <v>5271</v>
      </c>
      <c r="E1421" s="490" t="s">
        <v>1949</v>
      </c>
      <c r="F1421" s="233" t="s">
        <v>5586</v>
      </c>
      <c r="G1421" s="233" t="s">
        <v>2589</v>
      </c>
      <c r="H1421" s="287" t="s">
        <v>2878</v>
      </c>
      <c r="I1421" s="496" t="s">
        <v>411</v>
      </c>
      <c r="J1421" s="478" t="s">
        <v>1411</v>
      </c>
      <c r="K1421" s="233" t="s">
        <v>409</v>
      </c>
      <c r="L1421" s="496" t="s">
        <v>410</v>
      </c>
      <c r="M1421" s="252">
        <v>27086</v>
      </c>
      <c r="N1421" s="269"/>
      <c r="O1421" s="269"/>
      <c r="P1421" s="251" t="s">
        <v>4833</v>
      </c>
      <c r="AB1421" s="288"/>
    </row>
    <row r="1422" spans="1:28" x14ac:dyDescent="0.15">
      <c r="A1422" s="212" t="s">
        <v>68</v>
      </c>
      <c r="C1422" s="493" t="s">
        <v>3821</v>
      </c>
      <c r="D1422" s="490" t="s">
        <v>5271</v>
      </c>
      <c r="E1422" s="490" t="s">
        <v>1949</v>
      </c>
      <c r="F1422" s="233" t="s">
        <v>5587</v>
      </c>
      <c r="G1422" s="233" t="s">
        <v>2586</v>
      </c>
      <c r="H1422" s="287" t="s">
        <v>2875</v>
      </c>
      <c r="I1422" s="496" t="s">
        <v>366</v>
      </c>
      <c r="J1422" s="478" t="s">
        <v>1411</v>
      </c>
      <c r="K1422" s="233" t="s">
        <v>412</v>
      </c>
      <c r="L1422" s="496" t="s">
        <v>1962</v>
      </c>
      <c r="M1422" s="252">
        <v>27117</v>
      </c>
      <c r="N1422" s="269"/>
      <c r="O1422" s="269"/>
      <c r="P1422" s="251" t="s">
        <v>4833</v>
      </c>
      <c r="AB1422" s="288"/>
    </row>
    <row r="1423" spans="1:28" x14ac:dyDescent="0.15">
      <c r="A1423" s="212" t="s">
        <v>68</v>
      </c>
      <c r="C1423" s="493" t="s">
        <v>3821</v>
      </c>
      <c r="D1423" s="490" t="s">
        <v>5271</v>
      </c>
      <c r="E1423" s="490" t="s">
        <v>1949</v>
      </c>
      <c r="F1423" s="233" t="s">
        <v>5588</v>
      </c>
      <c r="G1423" s="233" t="s">
        <v>2590</v>
      </c>
      <c r="H1423" s="287" t="s">
        <v>2879</v>
      </c>
      <c r="I1423" s="496" t="s">
        <v>57</v>
      </c>
      <c r="J1423" s="478" t="s">
        <v>1411</v>
      </c>
      <c r="K1423" s="233" t="s">
        <v>413</v>
      </c>
      <c r="L1423" s="496" t="s">
        <v>1984</v>
      </c>
      <c r="M1423" s="252">
        <v>27460</v>
      </c>
      <c r="N1423" s="269"/>
      <c r="O1423" s="269"/>
      <c r="P1423" s="251" t="s">
        <v>4833</v>
      </c>
      <c r="AB1423" s="288"/>
    </row>
    <row r="1424" spans="1:28" x14ac:dyDescent="0.15">
      <c r="A1424" s="212" t="s">
        <v>68</v>
      </c>
      <c r="C1424" s="493" t="s">
        <v>3821</v>
      </c>
      <c r="D1424" s="490" t="s">
        <v>5271</v>
      </c>
      <c r="E1424" s="490" t="s">
        <v>1949</v>
      </c>
      <c r="F1424" s="233" t="s">
        <v>5589</v>
      </c>
      <c r="G1424" s="233" t="s">
        <v>3657</v>
      </c>
      <c r="H1424" s="287" t="s">
        <v>3926</v>
      </c>
      <c r="I1424" s="496" t="s">
        <v>415</v>
      </c>
      <c r="J1424" s="478" t="s">
        <v>1411</v>
      </c>
      <c r="K1424" s="233" t="s">
        <v>414</v>
      </c>
      <c r="L1424" s="454" t="s">
        <v>1721</v>
      </c>
      <c r="M1424" s="252">
        <v>27815</v>
      </c>
      <c r="N1424" s="269"/>
      <c r="O1424" s="269"/>
      <c r="P1424" s="251" t="s">
        <v>4833</v>
      </c>
      <c r="AB1424" s="288"/>
    </row>
    <row r="1425" spans="1:28" x14ac:dyDescent="0.15">
      <c r="A1425" s="212" t="s">
        <v>68</v>
      </c>
      <c r="C1425" s="493" t="s">
        <v>3821</v>
      </c>
      <c r="D1425" s="490" t="s">
        <v>5271</v>
      </c>
      <c r="E1425" s="490" t="s">
        <v>1949</v>
      </c>
      <c r="F1425" s="233" t="s">
        <v>5590</v>
      </c>
      <c r="G1425" s="233" t="s">
        <v>2592</v>
      </c>
      <c r="H1425" s="287" t="s">
        <v>2881</v>
      </c>
      <c r="I1425" s="496" t="s">
        <v>418</v>
      </c>
      <c r="J1425" s="478" t="s">
        <v>1411</v>
      </c>
      <c r="K1425" s="233" t="s">
        <v>416</v>
      </c>
      <c r="L1425" s="496" t="s">
        <v>417</v>
      </c>
      <c r="M1425" s="252">
        <v>28166</v>
      </c>
      <c r="N1425" s="269"/>
      <c r="O1425" s="269"/>
      <c r="P1425" s="251" t="s">
        <v>4833</v>
      </c>
      <c r="AB1425" s="288"/>
    </row>
    <row r="1426" spans="1:28" x14ac:dyDescent="0.15">
      <c r="A1426" s="212" t="s">
        <v>68</v>
      </c>
      <c r="C1426" s="493" t="s">
        <v>3821</v>
      </c>
      <c r="D1426" s="490" t="s">
        <v>5271</v>
      </c>
      <c r="E1426" s="490" t="s">
        <v>1949</v>
      </c>
      <c r="F1426" s="233" t="s">
        <v>5591</v>
      </c>
      <c r="G1426" s="233" t="s">
        <v>6395</v>
      </c>
      <c r="H1426" s="287" t="s">
        <v>3927</v>
      </c>
      <c r="I1426" s="496" t="s">
        <v>5592</v>
      </c>
      <c r="J1426" s="478" t="s">
        <v>1411</v>
      </c>
      <c r="K1426" s="233" t="s">
        <v>326</v>
      </c>
      <c r="L1426" s="495" t="s">
        <v>1985</v>
      </c>
      <c r="M1426" s="252">
        <v>28555</v>
      </c>
      <c r="N1426" s="269"/>
      <c r="O1426" s="269"/>
      <c r="P1426" s="251" t="s">
        <v>4833</v>
      </c>
      <c r="AB1426" s="288"/>
    </row>
    <row r="1427" spans="1:28" x14ac:dyDescent="0.15">
      <c r="A1427" s="212" t="s">
        <v>68</v>
      </c>
      <c r="C1427" s="493" t="s">
        <v>3821</v>
      </c>
      <c r="D1427" s="490" t="s">
        <v>5271</v>
      </c>
      <c r="E1427" s="490" t="s">
        <v>1949</v>
      </c>
      <c r="F1427" s="233" t="s">
        <v>5593</v>
      </c>
      <c r="G1427" s="233" t="s">
        <v>3658</v>
      </c>
      <c r="H1427" s="287" t="s">
        <v>3928</v>
      </c>
      <c r="I1427" s="496" t="s">
        <v>356</v>
      </c>
      <c r="J1427" s="478" t="s">
        <v>1411</v>
      </c>
      <c r="K1427" s="233" t="s">
        <v>4272</v>
      </c>
      <c r="L1427" s="496" t="s">
        <v>4807</v>
      </c>
      <c r="M1427" s="252">
        <v>28559</v>
      </c>
      <c r="N1427" s="269"/>
      <c r="O1427" s="269"/>
      <c r="P1427" s="251" t="s">
        <v>4833</v>
      </c>
      <c r="AB1427" s="288"/>
    </row>
    <row r="1428" spans="1:28" x14ac:dyDescent="0.15">
      <c r="A1428" s="212" t="s">
        <v>68</v>
      </c>
      <c r="C1428" s="493" t="s">
        <v>3821</v>
      </c>
      <c r="D1428" s="490" t="s">
        <v>5271</v>
      </c>
      <c r="E1428" s="490" t="s">
        <v>1949</v>
      </c>
      <c r="F1428" s="233" t="s">
        <v>5594</v>
      </c>
      <c r="G1428" s="233" t="s">
        <v>3659</v>
      </c>
      <c r="H1428" s="287" t="s">
        <v>3929</v>
      </c>
      <c r="I1428" s="496" t="s">
        <v>406</v>
      </c>
      <c r="J1428" s="478" t="s">
        <v>1411</v>
      </c>
      <c r="K1428" s="233" t="s">
        <v>419</v>
      </c>
      <c r="L1428" s="496" t="s">
        <v>420</v>
      </c>
      <c r="M1428" s="252">
        <v>28640</v>
      </c>
      <c r="N1428" s="269"/>
      <c r="O1428" s="269"/>
      <c r="P1428" s="251" t="s">
        <v>4833</v>
      </c>
      <c r="AB1428" s="288"/>
    </row>
    <row r="1429" spans="1:28" x14ac:dyDescent="0.15">
      <c r="A1429" s="212" t="s">
        <v>68</v>
      </c>
      <c r="C1429" s="493" t="s">
        <v>3821</v>
      </c>
      <c r="D1429" s="490" t="s">
        <v>5271</v>
      </c>
      <c r="E1429" s="490" t="s">
        <v>1949</v>
      </c>
      <c r="F1429" s="233" t="s">
        <v>5595</v>
      </c>
      <c r="G1429" s="233" t="s">
        <v>3660</v>
      </c>
      <c r="H1429" s="287" t="s">
        <v>3930</v>
      </c>
      <c r="I1429" s="496" t="s">
        <v>422</v>
      </c>
      <c r="J1429" s="478" t="s">
        <v>1411</v>
      </c>
      <c r="K1429" s="233" t="s">
        <v>421</v>
      </c>
      <c r="L1429" s="496" t="s">
        <v>5596</v>
      </c>
      <c r="M1429" s="252">
        <v>28908</v>
      </c>
      <c r="N1429" s="269"/>
      <c r="O1429" s="269"/>
      <c r="P1429" s="251" t="s">
        <v>4833</v>
      </c>
      <c r="AB1429" s="288"/>
    </row>
    <row r="1430" spans="1:28" x14ac:dyDescent="0.15">
      <c r="A1430" s="212" t="s">
        <v>68</v>
      </c>
      <c r="C1430" s="493" t="s">
        <v>3821</v>
      </c>
      <c r="D1430" s="490" t="s">
        <v>5271</v>
      </c>
      <c r="E1430" s="490" t="s">
        <v>1949</v>
      </c>
      <c r="F1430" s="233" t="s">
        <v>5597</v>
      </c>
      <c r="G1430" s="233" t="s">
        <v>3661</v>
      </c>
      <c r="H1430" s="287" t="s">
        <v>3931</v>
      </c>
      <c r="I1430" s="496" t="s">
        <v>379</v>
      </c>
      <c r="J1430" s="478" t="s">
        <v>1411</v>
      </c>
      <c r="K1430" s="233" t="s">
        <v>423</v>
      </c>
      <c r="L1430" s="496" t="s">
        <v>6187</v>
      </c>
      <c r="M1430" s="252">
        <v>28905</v>
      </c>
      <c r="N1430" s="269"/>
      <c r="O1430" s="269"/>
      <c r="P1430" s="251" t="s">
        <v>4833</v>
      </c>
      <c r="AB1430" s="288"/>
    </row>
    <row r="1431" spans="1:28" x14ac:dyDescent="0.15">
      <c r="A1431" s="212" t="s">
        <v>68</v>
      </c>
      <c r="C1431" s="493" t="s">
        <v>3821</v>
      </c>
      <c r="D1431" s="490" t="s">
        <v>5271</v>
      </c>
      <c r="E1431" s="490" t="s">
        <v>1949</v>
      </c>
      <c r="F1431" s="233" t="s">
        <v>5598</v>
      </c>
      <c r="G1431" s="233" t="s">
        <v>7553</v>
      </c>
      <c r="H1431" s="287" t="s">
        <v>3932</v>
      </c>
      <c r="I1431" s="496" t="s">
        <v>403</v>
      </c>
      <c r="J1431" s="478" t="s">
        <v>1411</v>
      </c>
      <c r="K1431" s="233" t="s">
        <v>424</v>
      </c>
      <c r="L1431" s="496" t="s">
        <v>7554</v>
      </c>
      <c r="M1431" s="252">
        <v>29312</v>
      </c>
      <c r="N1431" s="269"/>
      <c r="O1431" s="269"/>
      <c r="P1431" s="251" t="s">
        <v>4833</v>
      </c>
      <c r="AB1431" s="288"/>
    </row>
    <row r="1432" spans="1:28" x14ac:dyDescent="0.15">
      <c r="A1432" s="212" t="s">
        <v>68</v>
      </c>
      <c r="C1432" s="493" t="s">
        <v>3821</v>
      </c>
      <c r="D1432" s="490" t="s">
        <v>5271</v>
      </c>
      <c r="E1432" s="490" t="s">
        <v>1949</v>
      </c>
      <c r="F1432" s="233" t="s">
        <v>5599</v>
      </c>
      <c r="G1432" s="233" t="s">
        <v>3662</v>
      </c>
      <c r="H1432" s="287" t="s">
        <v>3933</v>
      </c>
      <c r="I1432" s="496" t="s">
        <v>427</v>
      </c>
      <c r="J1432" s="478" t="s">
        <v>1411</v>
      </c>
      <c r="K1432" s="233" t="s">
        <v>425</v>
      </c>
      <c r="L1432" s="496" t="s">
        <v>426</v>
      </c>
      <c r="M1432" s="252">
        <v>29311</v>
      </c>
      <c r="N1432" s="269"/>
      <c r="O1432" s="269"/>
      <c r="P1432" s="251" t="s">
        <v>4833</v>
      </c>
      <c r="AB1432" s="288"/>
    </row>
    <row r="1433" spans="1:28" x14ac:dyDescent="0.15">
      <c r="A1433" s="212" t="s">
        <v>68</v>
      </c>
      <c r="C1433" s="493" t="s">
        <v>3821</v>
      </c>
      <c r="D1433" s="490" t="s">
        <v>5271</v>
      </c>
      <c r="E1433" s="490" t="s">
        <v>1949</v>
      </c>
      <c r="F1433" s="233" t="s">
        <v>5600</v>
      </c>
      <c r="G1433" s="233" t="s">
        <v>2593</v>
      </c>
      <c r="H1433" s="287" t="s">
        <v>2882</v>
      </c>
      <c r="I1433" s="496" t="s">
        <v>67</v>
      </c>
      <c r="J1433" s="478" t="s">
        <v>1411</v>
      </c>
      <c r="K1433" s="233" t="s">
        <v>428</v>
      </c>
      <c r="L1433" s="496" t="s">
        <v>5601</v>
      </c>
      <c r="M1433" s="252">
        <v>29675</v>
      </c>
      <c r="N1433" s="269"/>
      <c r="O1433" s="269"/>
      <c r="P1433" s="251" t="s">
        <v>4833</v>
      </c>
      <c r="AB1433" s="288"/>
    </row>
    <row r="1434" spans="1:28" x14ac:dyDescent="0.15">
      <c r="A1434" s="212" t="s">
        <v>68</v>
      </c>
      <c r="C1434" s="493" t="s">
        <v>3821</v>
      </c>
      <c r="D1434" s="490" t="s">
        <v>5271</v>
      </c>
      <c r="E1434" s="490" t="s">
        <v>1949</v>
      </c>
      <c r="F1434" s="233" t="s">
        <v>5602</v>
      </c>
      <c r="G1434" s="233" t="s">
        <v>3663</v>
      </c>
      <c r="H1434" s="287" t="s">
        <v>3934</v>
      </c>
      <c r="I1434" s="496" t="s">
        <v>431</v>
      </c>
      <c r="J1434" s="478" t="s">
        <v>1411</v>
      </c>
      <c r="K1434" s="233" t="s">
        <v>429</v>
      </c>
      <c r="L1434" s="496" t="s">
        <v>430</v>
      </c>
      <c r="M1434" s="252">
        <v>29635</v>
      </c>
      <c r="N1434" s="269"/>
      <c r="O1434" s="269"/>
      <c r="P1434" s="251" t="s">
        <v>4833</v>
      </c>
      <c r="AB1434" s="288"/>
    </row>
    <row r="1435" spans="1:28" x14ac:dyDescent="0.15">
      <c r="A1435" s="212" t="s">
        <v>68</v>
      </c>
      <c r="C1435" s="493" t="s">
        <v>3821</v>
      </c>
      <c r="D1435" s="490" t="s">
        <v>5271</v>
      </c>
      <c r="E1435" s="490" t="s">
        <v>1949</v>
      </c>
      <c r="F1435" s="233" t="s">
        <v>5603</v>
      </c>
      <c r="G1435" s="233" t="s">
        <v>6402</v>
      </c>
      <c r="H1435" s="287" t="s">
        <v>3935</v>
      </c>
      <c r="I1435" s="496" t="s">
        <v>433</v>
      </c>
      <c r="J1435" s="478" t="s">
        <v>1411</v>
      </c>
      <c r="K1435" s="233" t="s">
        <v>432</v>
      </c>
      <c r="L1435" s="496" t="s">
        <v>5604</v>
      </c>
      <c r="M1435" s="252">
        <v>29675</v>
      </c>
      <c r="N1435" s="269"/>
      <c r="O1435" s="269"/>
      <c r="P1435" s="251" t="s">
        <v>4833</v>
      </c>
      <c r="AB1435" s="288"/>
    </row>
    <row r="1436" spans="1:28" x14ac:dyDescent="0.15">
      <c r="A1436" s="212" t="s">
        <v>68</v>
      </c>
      <c r="C1436" s="493" t="s">
        <v>3821</v>
      </c>
      <c r="D1436" s="490" t="s">
        <v>5271</v>
      </c>
      <c r="E1436" s="490" t="s">
        <v>1949</v>
      </c>
      <c r="F1436" s="233" t="s">
        <v>5180</v>
      </c>
      <c r="G1436" s="233" t="s">
        <v>3665</v>
      </c>
      <c r="H1436" s="287" t="s">
        <v>3937</v>
      </c>
      <c r="I1436" s="496" t="s">
        <v>377</v>
      </c>
      <c r="J1436" s="478" t="s">
        <v>1411</v>
      </c>
      <c r="K1436" s="233" t="s">
        <v>436</v>
      </c>
      <c r="L1436" s="496" t="s">
        <v>437</v>
      </c>
      <c r="M1436" s="252">
        <v>30064</v>
      </c>
      <c r="N1436" s="248"/>
      <c r="O1436" s="248"/>
      <c r="P1436" s="251" t="s">
        <v>4833</v>
      </c>
      <c r="AB1436" s="288"/>
    </row>
    <row r="1437" spans="1:28" x14ac:dyDescent="0.15">
      <c r="A1437" s="212" t="s">
        <v>68</v>
      </c>
      <c r="C1437" s="493" t="s">
        <v>3821</v>
      </c>
      <c r="D1437" s="490" t="s">
        <v>5271</v>
      </c>
      <c r="E1437" s="490" t="s">
        <v>1949</v>
      </c>
      <c r="F1437" s="233" t="s">
        <v>5181</v>
      </c>
      <c r="G1437" s="233" t="s">
        <v>2594</v>
      </c>
      <c r="H1437" s="287" t="s">
        <v>2883</v>
      </c>
      <c r="I1437" s="496" t="s">
        <v>440</v>
      </c>
      <c r="J1437" s="478" t="s">
        <v>1411</v>
      </c>
      <c r="K1437" s="233" t="s">
        <v>438</v>
      </c>
      <c r="L1437" s="496" t="s">
        <v>439</v>
      </c>
      <c r="M1437" s="252">
        <v>31010</v>
      </c>
      <c r="N1437" s="269"/>
      <c r="O1437" s="269"/>
      <c r="P1437" s="251" t="s">
        <v>4833</v>
      </c>
      <c r="AB1437" s="288"/>
    </row>
    <row r="1438" spans="1:28" x14ac:dyDescent="0.15">
      <c r="A1438" s="212" t="s">
        <v>68</v>
      </c>
      <c r="C1438" s="493" t="s">
        <v>3821</v>
      </c>
      <c r="D1438" s="490" t="s">
        <v>5271</v>
      </c>
      <c r="E1438" s="490" t="s">
        <v>1949</v>
      </c>
      <c r="F1438" s="233" t="s">
        <v>5605</v>
      </c>
      <c r="G1438" s="233" t="s">
        <v>1911</v>
      </c>
      <c r="H1438" s="287" t="s">
        <v>3938</v>
      </c>
      <c r="I1438" s="496" t="s">
        <v>411</v>
      </c>
      <c r="J1438" s="478" t="s">
        <v>1411</v>
      </c>
      <c r="K1438" s="233" t="s">
        <v>441</v>
      </c>
      <c r="L1438" s="496" t="s">
        <v>442</v>
      </c>
      <c r="M1438" s="252">
        <v>32380</v>
      </c>
      <c r="N1438" s="248"/>
      <c r="O1438" s="248"/>
      <c r="P1438" s="251" t="s">
        <v>4833</v>
      </c>
      <c r="AB1438" s="288"/>
    </row>
    <row r="1439" spans="1:28" x14ac:dyDescent="0.15">
      <c r="A1439" s="212" t="s">
        <v>68</v>
      </c>
      <c r="C1439" s="493" t="s">
        <v>3821</v>
      </c>
      <c r="D1439" s="490" t="s">
        <v>5271</v>
      </c>
      <c r="E1439" s="490" t="s">
        <v>1949</v>
      </c>
      <c r="F1439" s="233" t="s">
        <v>5606</v>
      </c>
      <c r="G1439" s="233" t="s">
        <v>3666</v>
      </c>
      <c r="H1439" s="287" t="s">
        <v>3939</v>
      </c>
      <c r="I1439" s="496" t="s">
        <v>445</v>
      </c>
      <c r="J1439" s="478" t="s">
        <v>1411</v>
      </c>
      <c r="K1439" s="233" t="s">
        <v>443</v>
      </c>
      <c r="L1439" s="496" t="s">
        <v>444</v>
      </c>
      <c r="M1439" s="252">
        <v>32679</v>
      </c>
      <c r="N1439" s="269"/>
      <c r="O1439" s="269"/>
      <c r="P1439" s="251" t="s">
        <v>4833</v>
      </c>
      <c r="AB1439" s="288"/>
    </row>
    <row r="1440" spans="1:28" x14ac:dyDescent="0.15">
      <c r="A1440" s="212" t="s">
        <v>68</v>
      </c>
      <c r="C1440" s="493" t="s">
        <v>3821</v>
      </c>
      <c r="D1440" s="490" t="s">
        <v>5271</v>
      </c>
      <c r="E1440" s="490" t="s">
        <v>1949</v>
      </c>
      <c r="F1440" s="233" t="s">
        <v>5974</v>
      </c>
      <c r="G1440" s="233" t="s">
        <v>2596</v>
      </c>
      <c r="H1440" s="287" t="s">
        <v>3940</v>
      </c>
      <c r="I1440" s="496" t="s">
        <v>377</v>
      </c>
      <c r="J1440" s="478" t="s">
        <v>1411</v>
      </c>
      <c r="K1440" s="233" t="s">
        <v>446</v>
      </c>
      <c r="L1440" s="496" t="s">
        <v>7850</v>
      </c>
      <c r="M1440" s="252">
        <v>32777</v>
      </c>
      <c r="N1440" s="248"/>
      <c r="O1440" s="248"/>
      <c r="P1440" s="251" t="s">
        <v>4833</v>
      </c>
      <c r="AB1440" s="288"/>
    </row>
    <row r="1441" spans="1:28" x14ac:dyDescent="0.15">
      <c r="A1441" s="212" t="s">
        <v>68</v>
      </c>
      <c r="C1441" s="493" t="s">
        <v>3821</v>
      </c>
      <c r="D1441" s="490" t="s">
        <v>5271</v>
      </c>
      <c r="E1441" s="490" t="s">
        <v>1949</v>
      </c>
      <c r="F1441" s="233" t="s">
        <v>5607</v>
      </c>
      <c r="G1441" s="233" t="s">
        <v>3667</v>
      </c>
      <c r="H1441" s="287" t="s">
        <v>3941</v>
      </c>
      <c r="I1441" s="496" t="s">
        <v>5608</v>
      </c>
      <c r="J1441" s="478" t="s">
        <v>1411</v>
      </c>
      <c r="K1441" s="233" t="s">
        <v>106</v>
      </c>
      <c r="L1441" s="496" t="s">
        <v>2138</v>
      </c>
      <c r="M1441" s="252">
        <v>32772</v>
      </c>
      <c r="N1441" s="269"/>
      <c r="O1441" s="269"/>
      <c r="P1441" s="251" t="s">
        <v>4833</v>
      </c>
      <c r="AB1441" s="288"/>
    </row>
    <row r="1442" spans="1:28" x14ac:dyDescent="0.15">
      <c r="A1442" s="212" t="s">
        <v>68</v>
      </c>
      <c r="C1442" s="493" t="s">
        <v>3821</v>
      </c>
      <c r="D1442" s="490" t="s">
        <v>5271</v>
      </c>
      <c r="E1442" s="490" t="s">
        <v>1949</v>
      </c>
      <c r="F1442" s="233" t="s">
        <v>5184</v>
      </c>
      <c r="G1442" s="233" t="s">
        <v>3668</v>
      </c>
      <c r="H1442" s="287" t="s">
        <v>3942</v>
      </c>
      <c r="I1442" s="496" t="s">
        <v>448</v>
      </c>
      <c r="J1442" s="478" t="s">
        <v>1411</v>
      </c>
      <c r="K1442" s="233" t="s">
        <v>1800</v>
      </c>
      <c r="L1442" s="496" t="s">
        <v>447</v>
      </c>
      <c r="M1442" s="252">
        <v>33190</v>
      </c>
      <c r="N1442" s="269"/>
      <c r="O1442" s="269"/>
      <c r="P1442" s="251" t="s">
        <v>4833</v>
      </c>
      <c r="AB1442" s="288"/>
    </row>
    <row r="1443" spans="1:28" x14ac:dyDescent="0.15">
      <c r="A1443" s="212" t="s">
        <v>68</v>
      </c>
      <c r="C1443" s="493" t="s">
        <v>3821</v>
      </c>
      <c r="D1443" s="490" t="s">
        <v>5271</v>
      </c>
      <c r="E1443" s="490" t="s">
        <v>1949</v>
      </c>
      <c r="F1443" s="233" t="s">
        <v>5609</v>
      </c>
      <c r="G1443" s="233" t="s">
        <v>2576</v>
      </c>
      <c r="H1443" s="287" t="s">
        <v>2864</v>
      </c>
      <c r="I1443" s="496" t="s">
        <v>406</v>
      </c>
      <c r="J1443" s="478" t="s">
        <v>1411</v>
      </c>
      <c r="K1443" s="233" t="s">
        <v>449</v>
      </c>
      <c r="L1443" s="496" t="s">
        <v>450</v>
      </c>
      <c r="M1443" s="252">
        <v>33214</v>
      </c>
      <c r="N1443" s="269"/>
      <c r="O1443" s="269"/>
      <c r="P1443" s="251" t="s">
        <v>4833</v>
      </c>
      <c r="AB1443" s="288"/>
    </row>
    <row r="1444" spans="1:28" x14ac:dyDescent="0.15">
      <c r="A1444" s="212" t="s">
        <v>4919</v>
      </c>
      <c r="C1444" s="493" t="s">
        <v>3821</v>
      </c>
      <c r="D1444" s="490" t="s">
        <v>5271</v>
      </c>
      <c r="E1444" s="490" t="s">
        <v>1949</v>
      </c>
      <c r="F1444" s="233" t="s">
        <v>5110</v>
      </c>
      <c r="G1444" s="233" t="s">
        <v>3669</v>
      </c>
      <c r="H1444" s="287" t="s">
        <v>3943</v>
      </c>
      <c r="I1444" s="496" t="s">
        <v>2298</v>
      </c>
      <c r="J1444" s="478" t="s">
        <v>1411</v>
      </c>
      <c r="K1444" s="233" t="s">
        <v>451</v>
      </c>
      <c r="L1444" s="496" t="s">
        <v>452</v>
      </c>
      <c r="M1444" s="252">
        <v>33693</v>
      </c>
      <c r="N1444" s="248"/>
      <c r="O1444" s="248"/>
      <c r="P1444" s="251" t="s">
        <v>5895</v>
      </c>
      <c r="AB1444" s="288"/>
    </row>
    <row r="1445" spans="1:28" x14ac:dyDescent="0.15">
      <c r="A1445" s="212" t="s">
        <v>68</v>
      </c>
      <c r="C1445" s="493" t="s">
        <v>3821</v>
      </c>
      <c r="D1445" s="490" t="s">
        <v>5271</v>
      </c>
      <c r="E1445" s="490" t="s">
        <v>1949</v>
      </c>
      <c r="F1445" s="233" t="s">
        <v>5182</v>
      </c>
      <c r="G1445" s="233" t="s">
        <v>3670</v>
      </c>
      <c r="H1445" s="287" t="s">
        <v>3944</v>
      </c>
      <c r="I1445" s="496" t="s">
        <v>2023</v>
      </c>
      <c r="J1445" s="478" t="s">
        <v>1411</v>
      </c>
      <c r="K1445" s="233" t="s">
        <v>453</v>
      </c>
      <c r="L1445" s="496" t="s">
        <v>1986</v>
      </c>
      <c r="M1445" s="252">
        <v>34396</v>
      </c>
      <c r="N1445" s="269"/>
      <c r="O1445" s="269"/>
      <c r="P1445" s="251" t="s">
        <v>4833</v>
      </c>
      <c r="AB1445" s="288"/>
    </row>
    <row r="1446" spans="1:28" x14ac:dyDescent="0.15">
      <c r="A1446" s="212" t="s">
        <v>68</v>
      </c>
      <c r="C1446" s="493" t="s">
        <v>3821</v>
      </c>
      <c r="D1446" s="490" t="s">
        <v>5271</v>
      </c>
      <c r="E1446" s="490" t="s">
        <v>1949</v>
      </c>
      <c r="F1446" s="233" t="s">
        <v>5183</v>
      </c>
      <c r="G1446" s="233" t="s">
        <v>3671</v>
      </c>
      <c r="H1446" s="287" t="s">
        <v>3945</v>
      </c>
      <c r="I1446" s="496" t="s">
        <v>455</v>
      </c>
      <c r="J1446" s="478" t="s">
        <v>1411</v>
      </c>
      <c r="K1446" s="233" t="s">
        <v>454</v>
      </c>
      <c r="L1446" s="496" t="s">
        <v>5610</v>
      </c>
      <c r="M1446" s="252">
        <v>34599</v>
      </c>
      <c r="N1446" s="269"/>
      <c r="O1446" s="269"/>
      <c r="P1446" s="251" t="s">
        <v>4833</v>
      </c>
      <c r="AB1446" s="288"/>
    </row>
    <row r="1447" spans="1:28" x14ac:dyDescent="0.15">
      <c r="A1447" s="212" t="s">
        <v>68</v>
      </c>
      <c r="C1447" s="493" t="s">
        <v>3821</v>
      </c>
      <c r="D1447" s="490" t="s">
        <v>5271</v>
      </c>
      <c r="E1447" s="490" t="s">
        <v>1949</v>
      </c>
      <c r="F1447" s="233" t="s">
        <v>5611</v>
      </c>
      <c r="G1447" s="233" t="s">
        <v>1435</v>
      </c>
      <c r="H1447" s="287" t="s">
        <v>3946</v>
      </c>
      <c r="I1447" s="496" t="s">
        <v>445</v>
      </c>
      <c r="J1447" s="478" t="s">
        <v>1411</v>
      </c>
      <c r="K1447" s="233" t="s">
        <v>456</v>
      </c>
      <c r="L1447" s="496" t="s">
        <v>5612</v>
      </c>
      <c r="M1447" s="252">
        <v>35389</v>
      </c>
      <c r="N1447" s="248"/>
      <c r="O1447" s="248"/>
      <c r="P1447" s="251" t="s">
        <v>4833</v>
      </c>
      <c r="AB1447" s="288"/>
    </row>
    <row r="1448" spans="1:28" x14ac:dyDescent="0.15">
      <c r="A1448" s="212" t="s">
        <v>68</v>
      </c>
      <c r="C1448" s="493" t="s">
        <v>3821</v>
      </c>
      <c r="D1448" s="490" t="s">
        <v>5271</v>
      </c>
      <c r="E1448" s="490" t="s">
        <v>1949</v>
      </c>
      <c r="F1448" s="233" t="s">
        <v>5613</v>
      </c>
      <c r="G1448" s="233" t="s">
        <v>3672</v>
      </c>
      <c r="H1448" s="287" t="s">
        <v>3947</v>
      </c>
      <c r="I1448" s="496" t="s">
        <v>458</v>
      </c>
      <c r="J1448" s="478" t="s">
        <v>1411</v>
      </c>
      <c r="K1448" s="233" t="s">
        <v>457</v>
      </c>
      <c r="L1448" s="496" t="s">
        <v>7851</v>
      </c>
      <c r="M1448" s="252">
        <v>35684</v>
      </c>
      <c r="N1448" s="248"/>
      <c r="O1448" s="248"/>
      <c r="P1448" s="251" t="s">
        <v>4833</v>
      </c>
      <c r="AB1448" s="288"/>
    </row>
    <row r="1449" spans="1:28" x14ac:dyDescent="0.15">
      <c r="A1449" s="212" t="s">
        <v>68</v>
      </c>
      <c r="C1449" s="493" t="s">
        <v>3821</v>
      </c>
      <c r="D1449" s="490" t="s">
        <v>5271</v>
      </c>
      <c r="E1449" s="490" t="s">
        <v>1949</v>
      </c>
      <c r="F1449" s="233" t="s">
        <v>5185</v>
      </c>
      <c r="G1449" s="233" t="s">
        <v>3673</v>
      </c>
      <c r="H1449" s="287" t="s">
        <v>3948</v>
      </c>
      <c r="I1449" s="496" t="s">
        <v>461</v>
      </c>
      <c r="J1449" s="478" t="s">
        <v>1411</v>
      </c>
      <c r="K1449" s="233" t="s">
        <v>460</v>
      </c>
      <c r="L1449" s="496" t="s">
        <v>7555</v>
      </c>
      <c r="M1449" s="252">
        <v>35997</v>
      </c>
      <c r="N1449" s="248"/>
      <c r="O1449" s="248"/>
      <c r="P1449" s="251" t="s">
        <v>4833</v>
      </c>
      <c r="AB1449" s="288"/>
    </row>
    <row r="1450" spans="1:28" x14ac:dyDescent="0.15">
      <c r="A1450" s="212" t="s">
        <v>68</v>
      </c>
      <c r="C1450" s="493" t="s">
        <v>3821</v>
      </c>
      <c r="D1450" s="490" t="s">
        <v>5271</v>
      </c>
      <c r="E1450" s="490" t="s">
        <v>1949</v>
      </c>
      <c r="F1450" s="233" t="s">
        <v>5614</v>
      </c>
      <c r="G1450" s="233" t="s">
        <v>3674</v>
      </c>
      <c r="H1450" s="287" t="s">
        <v>3949</v>
      </c>
      <c r="I1450" s="496" t="s">
        <v>57</v>
      </c>
      <c r="J1450" s="478" t="s">
        <v>1411</v>
      </c>
      <c r="K1450" s="233" t="s">
        <v>462</v>
      </c>
      <c r="L1450" s="496" t="s">
        <v>463</v>
      </c>
      <c r="M1450" s="252">
        <v>36026</v>
      </c>
      <c r="N1450" s="248"/>
      <c r="O1450" s="248"/>
      <c r="P1450" s="251" t="s">
        <v>4833</v>
      </c>
      <c r="AB1450" s="288"/>
    </row>
    <row r="1451" spans="1:28" x14ac:dyDescent="0.15">
      <c r="A1451" s="212" t="s">
        <v>6094</v>
      </c>
      <c r="C1451" s="493" t="s">
        <v>3821</v>
      </c>
      <c r="D1451" s="490" t="s">
        <v>5271</v>
      </c>
      <c r="E1451" s="490" t="s">
        <v>1949</v>
      </c>
      <c r="F1451" s="233" t="s">
        <v>5025</v>
      </c>
      <c r="G1451" s="233" t="s">
        <v>3675</v>
      </c>
      <c r="H1451" s="287" t="s">
        <v>3950</v>
      </c>
      <c r="I1451" s="496" t="s">
        <v>2298</v>
      </c>
      <c r="J1451" s="478" t="s">
        <v>1411</v>
      </c>
      <c r="K1451" s="233" t="s">
        <v>464</v>
      </c>
      <c r="L1451" s="496" t="s">
        <v>2299</v>
      </c>
      <c r="M1451" s="252">
        <v>36249</v>
      </c>
      <c r="N1451" s="248"/>
      <c r="O1451" s="248"/>
      <c r="P1451" s="251" t="s">
        <v>5900</v>
      </c>
      <c r="AB1451" s="288"/>
    </row>
    <row r="1452" spans="1:28" x14ac:dyDescent="0.15">
      <c r="A1452" s="212" t="s">
        <v>68</v>
      </c>
      <c r="C1452" s="493" t="s">
        <v>3821</v>
      </c>
      <c r="D1452" s="490" t="s">
        <v>5271</v>
      </c>
      <c r="E1452" s="490" t="s">
        <v>1949</v>
      </c>
      <c r="F1452" s="233" t="s">
        <v>5186</v>
      </c>
      <c r="G1452" s="233" t="s">
        <v>3676</v>
      </c>
      <c r="H1452" s="287" t="s">
        <v>3951</v>
      </c>
      <c r="I1452" s="496" t="s">
        <v>2300</v>
      </c>
      <c r="J1452" s="478" t="s">
        <v>1411</v>
      </c>
      <c r="K1452" s="233" t="s">
        <v>465</v>
      </c>
      <c r="L1452" s="496" t="s">
        <v>466</v>
      </c>
      <c r="M1452" s="252">
        <v>36721</v>
      </c>
      <c r="N1452" s="269"/>
      <c r="O1452" s="269"/>
      <c r="P1452" s="251" t="s">
        <v>4833</v>
      </c>
      <c r="AB1452" s="288"/>
    </row>
    <row r="1453" spans="1:28" x14ac:dyDescent="0.15">
      <c r="A1453" s="212" t="s">
        <v>68</v>
      </c>
      <c r="C1453" s="493" t="s">
        <v>3821</v>
      </c>
      <c r="D1453" s="490" t="s">
        <v>5271</v>
      </c>
      <c r="E1453" s="490" t="s">
        <v>1949</v>
      </c>
      <c r="F1453" s="233" t="s">
        <v>5615</v>
      </c>
      <c r="G1453" s="233" t="s">
        <v>3677</v>
      </c>
      <c r="H1453" s="287" t="s">
        <v>3952</v>
      </c>
      <c r="I1453" s="496" t="s">
        <v>445</v>
      </c>
      <c r="J1453" s="478" t="s">
        <v>1411</v>
      </c>
      <c r="K1453" s="233" t="s">
        <v>467</v>
      </c>
      <c r="L1453" s="496" t="s">
        <v>468</v>
      </c>
      <c r="M1453" s="252">
        <v>36748</v>
      </c>
      <c r="N1453" s="248"/>
      <c r="O1453" s="248"/>
      <c r="P1453" s="251" t="s">
        <v>4833</v>
      </c>
      <c r="AB1453" s="288"/>
    </row>
    <row r="1454" spans="1:28" x14ac:dyDescent="0.15">
      <c r="A1454" s="212" t="s">
        <v>68</v>
      </c>
      <c r="C1454" s="493" t="s">
        <v>3821</v>
      </c>
      <c r="D1454" s="490" t="s">
        <v>5271</v>
      </c>
      <c r="E1454" s="490" t="s">
        <v>1949</v>
      </c>
      <c r="F1454" s="233" t="s">
        <v>5616</v>
      </c>
      <c r="G1454" s="233" t="s">
        <v>3678</v>
      </c>
      <c r="H1454" s="287" t="s">
        <v>3953</v>
      </c>
      <c r="I1454" s="496" t="s">
        <v>470</v>
      </c>
      <c r="J1454" s="478" t="s">
        <v>1411</v>
      </c>
      <c r="K1454" s="233" t="s">
        <v>469</v>
      </c>
      <c r="L1454" s="496" t="s">
        <v>8185</v>
      </c>
      <c r="M1454" s="252">
        <v>37111</v>
      </c>
      <c r="N1454" s="248"/>
      <c r="O1454" s="248"/>
      <c r="P1454" s="251" t="s">
        <v>4833</v>
      </c>
      <c r="AB1454" s="288"/>
    </row>
    <row r="1455" spans="1:28" x14ac:dyDescent="0.15">
      <c r="A1455" s="212" t="s">
        <v>68</v>
      </c>
      <c r="C1455" s="493" t="s">
        <v>3821</v>
      </c>
      <c r="D1455" s="490" t="s">
        <v>5271</v>
      </c>
      <c r="E1455" s="490" t="s">
        <v>1949</v>
      </c>
      <c r="F1455" s="233" t="s">
        <v>5617</v>
      </c>
      <c r="G1455" s="233" t="s">
        <v>3679</v>
      </c>
      <c r="H1455" s="287" t="s">
        <v>3954</v>
      </c>
      <c r="I1455" s="496" t="s">
        <v>5618</v>
      </c>
      <c r="J1455" s="478" t="s">
        <v>1411</v>
      </c>
      <c r="K1455" s="233" t="s">
        <v>471</v>
      </c>
      <c r="L1455" s="496" t="s">
        <v>2139</v>
      </c>
      <c r="M1455" s="252">
        <v>37342</v>
      </c>
      <c r="N1455" s="269"/>
      <c r="O1455" s="269"/>
      <c r="P1455" s="251" t="s">
        <v>4833</v>
      </c>
      <c r="AB1455" s="288"/>
    </row>
    <row r="1456" spans="1:28" x14ac:dyDescent="0.15">
      <c r="A1456" s="212" t="s">
        <v>68</v>
      </c>
      <c r="C1456" s="493" t="s">
        <v>3821</v>
      </c>
      <c r="D1456" s="490" t="s">
        <v>5271</v>
      </c>
      <c r="E1456" s="490" t="s">
        <v>1949</v>
      </c>
      <c r="F1456" s="233" t="s">
        <v>5619</v>
      </c>
      <c r="G1456" s="233" t="s">
        <v>3680</v>
      </c>
      <c r="H1456" s="287" t="s">
        <v>3955</v>
      </c>
      <c r="I1456" s="496" t="s">
        <v>5620</v>
      </c>
      <c r="J1456" s="478" t="s">
        <v>1411</v>
      </c>
      <c r="K1456" s="233" t="s">
        <v>472</v>
      </c>
      <c r="L1456" s="496" t="s">
        <v>5621</v>
      </c>
      <c r="M1456" s="252">
        <v>37341</v>
      </c>
      <c r="N1456" s="269"/>
      <c r="O1456" s="269"/>
      <c r="P1456" s="251" t="s">
        <v>4833</v>
      </c>
      <c r="AB1456" s="288"/>
    </row>
    <row r="1457" spans="1:28" x14ac:dyDescent="0.15">
      <c r="A1457" s="212" t="s">
        <v>68</v>
      </c>
      <c r="C1457" s="493" t="s">
        <v>3821</v>
      </c>
      <c r="D1457" s="490" t="s">
        <v>5271</v>
      </c>
      <c r="E1457" s="490" t="s">
        <v>1949</v>
      </c>
      <c r="F1457" s="233" t="s">
        <v>5622</v>
      </c>
      <c r="G1457" s="233" t="s">
        <v>3681</v>
      </c>
      <c r="H1457" s="287" t="s">
        <v>3956</v>
      </c>
      <c r="I1457" s="496" t="s">
        <v>5623</v>
      </c>
      <c r="J1457" s="478" t="s">
        <v>1411</v>
      </c>
      <c r="K1457" s="233" t="s">
        <v>473</v>
      </c>
      <c r="L1457" s="496" t="s">
        <v>474</v>
      </c>
      <c r="M1457" s="252">
        <v>37489</v>
      </c>
      <c r="N1457" s="269"/>
      <c r="O1457" s="269"/>
      <c r="P1457" s="251" t="s">
        <v>4833</v>
      </c>
      <c r="AB1457" s="288"/>
    </row>
    <row r="1458" spans="1:28" x14ac:dyDescent="0.15">
      <c r="A1458" s="212" t="s">
        <v>68</v>
      </c>
      <c r="C1458" s="493" t="s">
        <v>3821</v>
      </c>
      <c r="D1458" s="490" t="s">
        <v>5271</v>
      </c>
      <c r="E1458" s="490" t="s">
        <v>1949</v>
      </c>
      <c r="F1458" s="233" t="s">
        <v>5187</v>
      </c>
      <c r="G1458" s="233" t="s">
        <v>3682</v>
      </c>
      <c r="H1458" s="287" t="s">
        <v>3957</v>
      </c>
      <c r="I1458" s="496" t="s">
        <v>411</v>
      </c>
      <c r="J1458" s="478" t="s">
        <v>1411</v>
      </c>
      <c r="K1458" s="233" t="s">
        <v>475</v>
      </c>
      <c r="L1458" s="496" t="s">
        <v>476</v>
      </c>
      <c r="M1458" s="252">
        <v>37677</v>
      </c>
      <c r="N1458" s="269"/>
      <c r="O1458" s="269"/>
      <c r="P1458" s="251" t="s">
        <v>4833</v>
      </c>
      <c r="AB1458" s="288"/>
    </row>
    <row r="1459" spans="1:28" x14ac:dyDescent="0.15">
      <c r="A1459" s="212" t="s">
        <v>4915</v>
      </c>
      <c r="C1459" s="493" t="s">
        <v>3821</v>
      </c>
      <c r="D1459" s="490" t="s">
        <v>5271</v>
      </c>
      <c r="E1459" s="490" t="s">
        <v>1949</v>
      </c>
      <c r="F1459" s="233" t="s">
        <v>5188</v>
      </c>
      <c r="G1459" s="233" t="s">
        <v>3683</v>
      </c>
      <c r="H1459" s="287" t="s">
        <v>3958</v>
      </c>
      <c r="I1459" s="496" t="s">
        <v>401</v>
      </c>
      <c r="J1459" s="478" t="s">
        <v>1411</v>
      </c>
      <c r="K1459" s="233" t="s">
        <v>477</v>
      </c>
      <c r="L1459" s="496" t="s">
        <v>478</v>
      </c>
      <c r="M1459" s="252">
        <v>37691</v>
      </c>
      <c r="N1459" s="269"/>
      <c r="O1459" s="269"/>
      <c r="P1459" s="251" t="s">
        <v>5896</v>
      </c>
      <c r="AB1459" s="288"/>
    </row>
    <row r="1460" spans="1:28" x14ac:dyDescent="0.15">
      <c r="A1460" s="212" t="s">
        <v>68</v>
      </c>
      <c r="C1460" s="493" t="s">
        <v>3821</v>
      </c>
      <c r="D1460" s="490" t="s">
        <v>5271</v>
      </c>
      <c r="E1460" s="490" t="s">
        <v>1949</v>
      </c>
      <c r="F1460" s="233" t="s">
        <v>5624</v>
      </c>
      <c r="G1460" s="233" t="s">
        <v>3684</v>
      </c>
      <c r="H1460" s="287" t="s">
        <v>3959</v>
      </c>
      <c r="I1460" s="496" t="s">
        <v>480</v>
      </c>
      <c r="J1460" s="478" t="s">
        <v>1411</v>
      </c>
      <c r="K1460" s="233" t="s">
        <v>479</v>
      </c>
      <c r="L1460" s="496" t="s">
        <v>2134</v>
      </c>
      <c r="M1460" s="252">
        <v>37573</v>
      </c>
      <c r="N1460" s="269"/>
      <c r="O1460" s="269"/>
      <c r="P1460" s="251" t="s">
        <v>4833</v>
      </c>
      <c r="AB1460" s="288"/>
    </row>
    <row r="1461" spans="1:28" x14ac:dyDescent="0.15">
      <c r="A1461" s="212" t="s">
        <v>68</v>
      </c>
      <c r="C1461" s="493" t="s">
        <v>3821</v>
      </c>
      <c r="D1461" s="490" t="s">
        <v>5271</v>
      </c>
      <c r="E1461" s="490" t="s">
        <v>1949</v>
      </c>
      <c r="F1461" s="233" t="s">
        <v>5189</v>
      </c>
      <c r="G1461" s="233" t="s">
        <v>3685</v>
      </c>
      <c r="H1461" s="287" t="s">
        <v>3960</v>
      </c>
      <c r="I1461" s="496" t="s">
        <v>5625</v>
      </c>
      <c r="J1461" s="478" t="s">
        <v>1411</v>
      </c>
      <c r="K1461" s="233" t="s">
        <v>481</v>
      </c>
      <c r="L1461" s="496" t="s">
        <v>482</v>
      </c>
      <c r="M1461" s="252">
        <v>38009</v>
      </c>
      <c r="N1461" s="269"/>
      <c r="O1461" s="269"/>
      <c r="P1461" s="251" t="s">
        <v>4833</v>
      </c>
      <c r="AB1461" s="288"/>
    </row>
    <row r="1462" spans="1:28" x14ac:dyDescent="0.15">
      <c r="A1462" s="212" t="s">
        <v>68</v>
      </c>
      <c r="C1462" s="493" t="s">
        <v>3821</v>
      </c>
      <c r="D1462" s="490" t="s">
        <v>5271</v>
      </c>
      <c r="E1462" s="490" t="s">
        <v>1949</v>
      </c>
      <c r="F1462" s="233" t="s">
        <v>5190</v>
      </c>
      <c r="G1462" s="233" t="s">
        <v>2597</v>
      </c>
      <c r="H1462" s="287" t="s">
        <v>2886</v>
      </c>
      <c r="I1462" s="496" t="s">
        <v>5626</v>
      </c>
      <c r="J1462" s="478" t="s">
        <v>1411</v>
      </c>
      <c r="K1462" s="233" t="s">
        <v>483</v>
      </c>
      <c r="L1462" s="496" t="s">
        <v>484</v>
      </c>
      <c r="M1462" s="252">
        <v>38009</v>
      </c>
      <c r="N1462" s="269"/>
      <c r="O1462" s="269"/>
      <c r="P1462" s="251" t="s">
        <v>4833</v>
      </c>
      <c r="AB1462" s="288"/>
    </row>
    <row r="1463" spans="1:28" x14ac:dyDescent="0.15">
      <c r="A1463" s="212" t="s">
        <v>68</v>
      </c>
      <c r="C1463" s="493" t="s">
        <v>3821</v>
      </c>
      <c r="D1463" s="490" t="s">
        <v>5271</v>
      </c>
      <c r="E1463" s="490" t="s">
        <v>1949</v>
      </c>
      <c r="F1463" s="233" t="s">
        <v>5975</v>
      </c>
      <c r="G1463" s="233" t="s">
        <v>2598</v>
      </c>
      <c r="H1463" s="287" t="s">
        <v>2887</v>
      </c>
      <c r="I1463" s="496" t="s">
        <v>2023</v>
      </c>
      <c r="J1463" s="478" t="s">
        <v>1411</v>
      </c>
      <c r="K1463" s="233" t="s">
        <v>485</v>
      </c>
      <c r="L1463" s="496" t="s">
        <v>5627</v>
      </c>
      <c r="M1463" s="252">
        <v>38590</v>
      </c>
      <c r="N1463" s="269"/>
      <c r="O1463" s="269"/>
      <c r="P1463" s="251" t="s">
        <v>4833</v>
      </c>
      <c r="AB1463" s="288"/>
    </row>
    <row r="1464" spans="1:28" x14ac:dyDescent="0.15">
      <c r="A1464" s="212" t="s">
        <v>68</v>
      </c>
      <c r="C1464" s="493" t="s">
        <v>3821</v>
      </c>
      <c r="D1464" s="490" t="s">
        <v>5271</v>
      </c>
      <c r="E1464" s="490" t="s">
        <v>1949</v>
      </c>
      <c r="F1464" s="233" t="s">
        <v>5191</v>
      </c>
      <c r="G1464" s="233" t="s">
        <v>3687</v>
      </c>
      <c r="H1464" s="287" t="s">
        <v>3962</v>
      </c>
      <c r="I1464" s="496" t="s">
        <v>5628</v>
      </c>
      <c r="J1464" s="478" t="s">
        <v>1411</v>
      </c>
      <c r="K1464" s="233" t="s">
        <v>486</v>
      </c>
      <c r="L1464" s="496" t="s">
        <v>7456</v>
      </c>
      <c r="M1464" s="252">
        <v>38623</v>
      </c>
      <c r="N1464" s="248"/>
      <c r="O1464" s="248"/>
      <c r="P1464" s="251" t="s">
        <v>4833</v>
      </c>
      <c r="AB1464" s="288"/>
    </row>
    <row r="1465" spans="1:28" x14ac:dyDescent="0.15">
      <c r="A1465" s="212" t="s">
        <v>68</v>
      </c>
      <c r="C1465" s="493" t="s">
        <v>3821</v>
      </c>
      <c r="D1465" s="490" t="s">
        <v>5271</v>
      </c>
      <c r="E1465" s="490" t="s">
        <v>1949</v>
      </c>
      <c r="F1465" s="233" t="s">
        <v>5192</v>
      </c>
      <c r="G1465" s="233" t="s">
        <v>3688</v>
      </c>
      <c r="H1465" s="287" t="s">
        <v>3963</v>
      </c>
      <c r="I1465" s="496" t="s">
        <v>5629</v>
      </c>
      <c r="J1465" s="478" t="s">
        <v>1411</v>
      </c>
      <c r="K1465" s="233" t="s">
        <v>487</v>
      </c>
      <c r="L1465" s="496" t="s">
        <v>5630</v>
      </c>
      <c r="M1465" s="252">
        <v>38784</v>
      </c>
      <c r="N1465" s="269"/>
      <c r="O1465" s="269"/>
      <c r="P1465" s="251" t="s">
        <v>4833</v>
      </c>
      <c r="AB1465" s="288"/>
    </row>
    <row r="1466" spans="1:28" ht="28.5" x14ac:dyDescent="0.15">
      <c r="A1466" s="212" t="s">
        <v>68</v>
      </c>
      <c r="C1466" s="493" t="s">
        <v>3821</v>
      </c>
      <c r="D1466" s="490" t="s">
        <v>5271</v>
      </c>
      <c r="E1466" s="490" t="s">
        <v>1949</v>
      </c>
      <c r="F1466" s="233" t="s">
        <v>5193</v>
      </c>
      <c r="G1466" s="233" t="s">
        <v>3689</v>
      </c>
      <c r="H1466" s="287" t="s">
        <v>3964</v>
      </c>
      <c r="I1466" s="496" t="s">
        <v>5629</v>
      </c>
      <c r="J1466" s="478" t="s">
        <v>1411</v>
      </c>
      <c r="K1466" s="233" t="s">
        <v>1801</v>
      </c>
      <c r="L1466" s="496" t="s">
        <v>5631</v>
      </c>
      <c r="M1466" s="252">
        <v>39332</v>
      </c>
      <c r="N1466" s="269"/>
      <c r="O1466" s="269"/>
      <c r="P1466" s="251" t="s">
        <v>4833</v>
      </c>
      <c r="AB1466" s="288"/>
    </row>
    <row r="1467" spans="1:28" x14ac:dyDescent="0.15">
      <c r="A1467" s="212" t="s">
        <v>68</v>
      </c>
      <c r="C1467" s="493" t="s">
        <v>3821</v>
      </c>
      <c r="D1467" s="490" t="s">
        <v>5271</v>
      </c>
      <c r="E1467" s="490" t="s">
        <v>1949</v>
      </c>
      <c r="F1467" s="233" t="s">
        <v>5194</v>
      </c>
      <c r="G1467" s="233" t="s">
        <v>3690</v>
      </c>
      <c r="H1467" s="287" t="s">
        <v>3965</v>
      </c>
      <c r="I1467" s="496" t="s">
        <v>461</v>
      </c>
      <c r="J1467" s="478" t="s">
        <v>1411</v>
      </c>
      <c r="K1467" s="233" t="s">
        <v>488</v>
      </c>
      <c r="L1467" s="496" t="s">
        <v>1963</v>
      </c>
      <c r="M1467" s="252">
        <v>39476</v>
      </c>
      <c r="N1467" s="269"/>
      <c r="O1467" s="269"/>
      <c r="P1467" s="251" t="s">
        <v>4833</v>
      </c>
      <c r="AB1467" s="288"/>
    </row>
    <row r="1468" spans="1:28" x14ac:dyDescent="0.15">
      <c r="A1468" s="212" t="s">
        <v>68</v>
      </c>
      <c r="C1468" s="493" t="s">
        <v>3821</v>
      </c>
      <c r="D1468" s="490" t="s">
        <v>5271</v>
      </c>
      <c r="E1468" s="490" t="s">
        <v>1949</v>
      </c>
      <c r="F1468" s="458" t="s">
        <v>5976</v>
      </c>
      <c r="G1468" s="233" t="s">
        <v>3691</v>
      </c>
      <c r="H1468" s="287" t="s">
        <v>3966</v>
      </c>
      <c r="I1468" s="496" t="s">
        <v>5632</v>
      </c>
      <c r="J1468" s="478" t="s">
        <v>1411</v>
      </c>
      <c r="K1468" s="233" t="s">
        <v>1824</v>
      </c>
      <c r="L1468" s="454" t="s">
        <v>1825</v>
      </c>
      <c r="M1468" s="231">
        <v>41227</v>
      </c>
      <c r="N1468" s="269"/>
      <c r="O1468" s="269"/>
      <c r="P1468" s="251" t="s">
        <v>4833</v>
      </c>
      <c r="AB1468" s="288"/>
    </row>
    <row r="1469" spans="1:28" x14ac:dyDescent="0.15">
      <c r="A1469" s="212" t="s">
        <v>1949</v>
      </c>
      <c r="C1469" s="493" t="s">
        <v>3821</v>
      </c>
      <c r="D1469" s="490" t="s">
        <v>5271</v>
      </c>
      <c r="E1469" s="490" t="s">
        <v>1949</v>
      </c>
      <c r="F1469" s="458" t="s">
        <v>6011</v>
      </c>
      <c r="G1469" s="233" t="s">
        <v>6403</v>
      </c>
      <c r="H1469" s="287" t="s">
        <v>6012</v>
      </c>
      <c r="I1469" s="496" t="s">
        <v>6013</v>
      </c>
      <c r="J1469" s="478" t="s">
        <v>1411</v>
      </c>
      <c r="K1469" s="233" t="s">
        <v>6014</v>
      </c>
      <c r="L1469" s="454" t="s">
        <v>6015</v>
      </c>
      <c r="M1469" s="231">
        <v>42661</v>
      </c>
      <c r="N1469" s="269"/>
      <c r="O1469" s="269"/>
      <c r="P1469" s="251" t="s">
        <v>4833</v>
      </c>
      <c r="AB1469" s="288"/>
    </row>
    <row r="1470" spans="1:28" x14ac:dyDescent="0.15">
      <c r="A1470" s="212" t="s">
        <v>1949</v>
      </c>
      <c r="C1470" s="493" t="s">
        <v>3821</v>
      </c>
      <c r="D1470" s="490" t="s">
        <v>5271</v>
      </c>
      <c r="E1470" s="490" t="s">
        <v>1949</v>
      </c>
      <c r="F1470" s="458" t="s">
        <v>6404</v>
      </c>
      <c r="G1470" s="233" t="s">
        <v>6568</v>
      </c>
      <c r="H1470" s="287" t="s">
        <v>6405</v>
      </c>
      <c r="I1470" s="496" t="s">
        <v>6559</v>
      </c>
      <c r="J1470" s="478" t="s">
        <v>1411</v>
      </c>
      <c r="K1470" s="233" t="s">
        <v>6406</v>
      </c>
      <c r="L1470" s="454" t="s">
        <v>6407</v>
      </c>
      <c r="M1470" s="231">
        <v>43104</v>
      </c>
      <c r="N1470" s="269"/>
      <c r="O1470" s="269"/>
      <c r="P1470" s="251" t="s">
        <v>4833</v>
      </c>
      <c r="AB1470" s="288"/>
    </row>
    <row r="1471" spans="1:28" x14ac:dyDescent="0.15">
      <c r="C1471" s="493" t="s">
        <v>3821</v>
      </c>
      <c r="D1471" s="490" t="s">
        <v>5271</v>
      </c>
      <c r="E1471" s="490" t="s">
        <v>1949</v>
      </c>
      <c r="F1471" s="458" t="s">
        <v>6569</v>
      </c>
      <c r="G1471" s="233" t="s">
        <v>6570</v>
      </c>
      <c r="H1471" s="287" t="s">
        <v>6571</v>
      </c>
      <c r="I1471" s="496" t="s">
        <v>6559</v>
      </c>
      <c r="J1471" s="478" t="s">
        <v>1411</v>
      </c>
      <c r="K1471" s="233" t="s">
        <v>6572</v>
      </c>
      <c r="L1471" s="454" t="s">
        <v>6573</v>
      </c>
      <c r="M1471" s="231">
        <v>43290</v>
      </c>
      <c r="N1471" s="269"/>
      <c r="O1471" s="269"/>
      <c r="P1471" s="251" t="s">
        <v>4833</v>
      </c>
      <c r="AB1471" s="288"/>
    </row>
    <row r="1472" spans="1:28" ht="28.5" x14ac:dyDescent="0.15">
      <c r="A1472" s="212" t="s">
        <v>4918</v>
      </c>
      <c r="C1472" s="493" t="s">
        <v>3821</v>
      </c>
      <c r="D1472" s="490" t="s">
        <v>5252</v>
      </c>
      <c r="E1472" s="490" t="s">
        <v>4255</v>
      </c>
      <c r="F1472" s="233" t="s">
        <v>5064</v>
      </c>
      <c r="G1472" s="233" t="s">
        <v>6188</v>
      </c>
      <c r="H1472" s="287" t="s">
        <v>3967</v>
      </c>
      <c r="I1472" s="496" t="s">
        <v>2105</v>
      </c>
      <c r="J1472" s="478" t="s">
        <v>1411</v>
      </c>
      <c r="K1472" s="233" t="s">
        <v>4742</v>
      </c>
      <c r="L1472" s="496" t="s">
        <v>6436</v>
      </c>
      <c r="M1472" s="252">
        <v>24532</v>
      </c>
      <c r="N1472" s="248"/>
      <c r="O1472" s="248"/>
      <c r="P1472" s="251" t="s">
        <v>5899</v>
      </c>
      <c r="AB1472" s="288"/>
    </row>
    <row r="1473" spans="1:28" x14ac:dyDescent="0.15">
      <c r="A1473" s="212" t="s">
        <v>4915</v>
      </c>
      <c r="C1473" s="493" t="s">
        <v>3821</v>
      </c>
      <c r="D1473" s="490" t="s">
        <v>5252</v>
      </c>
      <c r="E1473" s="490" t="s">
        <v>4255</v>
      </c>
      <c r="F1473" s="233" t="s">
        <v>6189</v>
      </c>
      <c r="G1473" s="233" t="s">
        <v>2604</v>
      </c>
      <c r="H1473" s="287" t="s">
        <v>2893</v>
      </c>
      <c r="I1473" s="496" t="s">
        <v>492</v>
      </c>
      <c r="J1473" s="478" t="s">
        <v>1411</v>
      </c>
      <c r="K1473" s="233" t="s">
        <v>490</v>
      </c>
      <c r="L1473" s="496" t="s">
        <v>491</v>
      </c>
      <c r="M1473" s="252">
        <v>25555</v>
      </c>
      <c r="N1473" s="269"/>
      <c r="O1473" s="269"/>
      <c r="P1473" s="251" t="s">
        <v>5896</v>
      </c>
      <c r="AB1473" s="288"/>
    </row>
    <row r="1474" spans="1:28" x14ac:dyDescent="0.15">
      <c r="A1474" s="212" t="s">
        <v>4915</v>
      </c>
      <c r="C1474" s="493" t="s">
        <v>3821</v>
      </c>
      <c r="D1474" s="490" t="s">
        <v>5252</v>
      </c>
      <c r="E1474" s="490" t="s">
        <v>4255</v>
      </c>
      <c r="F1474" s="233" t="s">
        <v>5116</v>
      </c>
      <c r="G1474" s="233" t="s">
        <v>2605</v>
      </c>
      <c r="H1474" s="287" t="s">
        <v>2894</v>
      </c>
      <c r="I1474" s="496" t="s">
        <v>496</v>
      </c>
      <c r="J1474" s="478" t="s">
        <v>1411</v>
      </c>
      <c r="K1474" s="233" t="s">
        <v>494</v>
      </c>
      <c r="L1474" s="496" t="s">
        <v>495</v>
      </c>
      <c r="M1474" s="252">
        <v>25839</v>
      </c>
      <c r="N1474" s="269"/>
      <c r="O1474" s="269"/>
      <c r="P1474" s="251" t="s">
        <v>5896</v>
      </c>
      <c r="AB1474" s="288"/>
    </row>
    <row r="1475" spans="1:28" x14ac:dyDescent="0.15">
      <c r="A1475" s="212" t="s">
        <v>76</v>
      </c>
      <c r="C1475" s="493" t="s">
        <v>3821</v>
      </c>
      <c r="D1475" s="490" t="s">
        <v>5252</v>
      </c>
      <c r="E1475" s="490" t="s">
        <v>4255</v>
      </c>
      <c r="F1475" s="233" t="s">
        <v>5017</v>
      </c>
      <c r="G1475" s="233" t="s">
        <v>2608</v>
      </c>
      <c r="H1475" s="287" t="s">
        <v>2897</v>
      </c>
      <c r="I1475" s="496" t="s">
        <v>498</v>
      </c>
      <c r="J1475" s="478" t="s">
        <v>1411</v>
      </c>
      <c r="K1475" s="233" t="s">
        <v>497</v>
      </c>
      <c r="L1475" s="496" t="s">
        <v>7485</v>
      </c>
      <c r="M1475" s="252">
        <v>26270</v>
      </c>
      <c r="N1475" s="269"/>
      <c r="O1475" s="269"/>
      <c r="P1475" s="251" t="s">
        <v>4834</v>
      </c>
      <c r="AB1475" s="288"/>
    </row>
    <row r="1476" spans="1:28" x14ac:dyDescent="0.15">
      <c r="A1476" s="212" t="s">
        <v>76</v>
      </c>
      <c r="C1476" s="493" t="s">
        <v>3821</v>
      </c>
      <c r="D1476" s="490" t="s">
        <v>5252</v>
      </c>
      <c r="E1476" s="490" t="s">
        <v>4255</v>
      </c>
      <c r="F1476" s="233" t="s">
        <v>5018</v>
      </c>
      <c r="G1476" s="233" t="s">
        <v>2607</v>
      </c>
      <c r="H1476" s="287" t="s">
        <v>2896</v>
      </c>
      <c r="I1476" s="496" t="s">
        <v>501</v>
      </c>
      <c r="J1476" s="478" t="s">
        <v>1411</v>
      </c>
      <c r="K1476" s="233" t="s">
        <v>4741</v>
      </c>
      <c r="L1476" s="496" t="s">
        <v>500</v>
      </c>
      <c r="M1476" s="252">
        <v>26290</v>
      </c>
      <c r="N1476" s="269"/>
      <c r="O1476" s="269"/>
      <c r="P1476" s="251" t="s">
        <v>4834</v>
      </c>
      <c r="AB1476" s="288"/>
    </row>
    <row r="1477" spans="1:28" x14ac:dyDescent="0.15">
      <c r="A1477" s="212" t="s">
        <v>76</v>
      </c>
      <c r="C1477" s="493" t="s">
        <v>3821</v>
      </c>
      <c r="D1477" s="490" t="s">
        <v>5252</v>
      </c>
      <c r="E1477" s="490" t="s">
        <v>4255</v>
      </c>
      <c r="F1477" s="233" t="s">
        <v>5019</v>
      </c>
      <c r="G1477" s="233" t="s">
        <v>3692</v>
      </c>
      <c r="H1477" s="287" t="s">
        <v>3968</v>
      </c>
      <c r="I1477" s="496" t="s">
        <v>504</v>
      </c>
      <c r="J1477" s="478" t="s">
        <v>1411</v>
      </c>
      <c r="K1477" s="233" t="s">
        <v>502</v>
      </c>
      <c r="L1477" s="496" t="s">
        <v>503</v>
      </c>
      <c r="M1477" s="252">
        <v>26345</v>
      </c>
      <c r="N1477" s="269"/>
      <c r="O1477" s="269"/>
      <c r="P1477" s="251" t="s">
        <v>4834</v>
      </c>
      <c r="AB1477" s="288"/>
    </row>
    <row r="1478" spans="1:28" x14ac:dyDescent="0.15">
      <c r="A1478" s="212" t="s">
        <v>76</v>
      </c>
      <c r="C1478" s="493" t="s">
        <v>3821</v>
      </c>
      <c r="D1478" s="490" t="s">
        <v>5252</v>
      </c>
      <c r="E1478" s="490" t="s">
        <v>4255</v>
      </c>
      <c r="F1478" s="233" t="s">
        <v>5020</v>
      </c>
      <c r="G1478" s="233" t="s">
        <v>2601</v>
      </c>
      <c r="H1478" s="287" t="s">
        <v>2890</v>
      </c>
      <c r="I1478" s="496" t="s">
        <v>507</v>
      </c>
      <c r="J1478" s="478" t="s">
        <v>1411</v>
      </c>
      <c r="K1478" s="233" t="s">
        <v>505</v>
      </c>
      <c r="L1478" s="496" t="s">
        <v>506</v>
      </c>
      <c r="M1478" s="252">
        <v>26477</v>
      </c>
      <c r="N1478" s="269"/>
      <c r="O1478" s="269"/>
      <c r="P1478" s="251" t="s">
        <v>4834</v>
      </c>
      <c r="AB1478" s="288"/>
    </row>
    <row r="1479" spans="1:28" x14ac:dyDescent="0.15">
      <c r="A1479" s="212" t="s">
        <v>76</v>
      </c>
      <c r="C1479" s="493" t="s">
        <v>3821</v>
      </c>
      <c r="D1479" s="490" t="s">
        <v>5252</v>
      </c>
      <c r="E1479" s="490" t="s">
        <v>4255</v>
      </c>
      <c r="F1479" s="233" t="s">
        <v>5977</v>
      </c>
      <c r="G1479" s="233" t="s">
        <v>2602</v>
      </c>
      <c r="H1479" s="287" t="s">
        <v>2891</v>
      </c>
      <c r="I1479" s="496" t="s">
        <v>489</v>
      </c>
      <c r="J1479" s="478" t="s">
        <v>1411</v>
      </c>
      <c r="K1479" s="233" t="s">
        <v>508</v>
      </c>
      <c r="L1479" s="496" t="s">
        <v>2096</v>
      </c>
      <c r="M1479" s="252">
        <v>27929</v>
      </c>
      <c r="N1479" s="269"/>
      <c r="O1479" s="269"/>
      <c r="P1479" s="251" t="s">
        <v>4834</v>
      </c>
      <c r="AB1479" s="288"/>
    </row>
    <row r="1480" spans="1:28" x14ac:dyDescent="0.15">
      <c r="A1480" s="212" t="s">
        <v>76</v>
      </c>
      <c r="C1480" s="493" t="s">
        <v>3821</v>
      </c>
      <c r="D1480" s="490" t="s">
        <v>5252</v>
      </c>
      <c r="E1480" s="490" t="s">
        <v>4255</v>
      </c>
      <c r="F1480" s="233" t="s">
        <v>5021</v>
      </c>
      <c r="G1480" s="233" t="s">
        <v>2610</v>
      </c>
      <c r="H1480" s="287" t="s">
        <v>2899</v>
      </c>
      <c r="I1480" s="496" t="s">
        <v>510</v>
      </c>
      <c r="J1480" s="478" t="s">
        <v>1411</v>
      </c>
      <c r="K1480" s="233" t="s">
        <v>509</v>
      </c>
      <c r="L1480" s="496" t="s">
        <v>6437</v>
      </c>
      <c r="M1480" s="252">
        <v>28188</v>
      </c>
      <c r="N1480" s="269"/>
      <c r="O1480" s="269"/>
      <c r="P1480" s="251" t="s">
        <v>4834</v>
      </c>
      <c r="AB1480" s="288"/>
    </row>
    <row r="1481" spans="1:28" x14ac:dyDescent="0.15">
      <c r="A1481" s="212" t="s">
        <v>76</v>
      </c>
      <c r="C1481" s="493" t="s">
        <v>3821</v>
      </c>
      <c r="D1481" s="490" t="s">
        <v>5252</v>
      </c>
      <c r="E1481" s="490" t="s">
        <v>4255</v>
      </c>
      <c r="F1481" s="233" t="s">
        <v>5022</v>
      </c>
      <c r="G1481" s="233" t="s">
        <v>6190</v>
      </c>
      <c r="H1481" s="287" t="s">
        <v>6191</v>
      </c>
      <c r="I1481" s="496" t="s">
        <v>6192</v>
      </c>
      <c r="J1481" s="478" t="s">
        <v>1411</v>
      </c>
      <c r="K1481" s="233" t="s">
        <v>511</v>
      </c>
      <c r="L1481" s="496" t="s">
        <v>2277</v>
      </c>
      <c r="M1481" s="252">
        <v>28908</v>
      </c>
      <c r="N1481" s="269"/>
      <c r="O1481" s="269"/>
      <c r="P1481" s="251" t="s">
        <v>4834</v>
      </c>
      <c r="AB1481" s="288"/>
    </row>
    <row r="1482" spans="1:28" x14ac:dyDescent="0.15">
      <c r="A1482" s="212" t="s">
        <v>76</v>
      </c>
      <c r="C1482" s="493" t="s">
        <v>3821</v>
      </c>
      <c r="D1482" s="490" t="s">
        <v>5252</v>
      </c>
      <c r="E1482" s="490" t="s">
        <v>4255</v>
      </c>
      <c r="F1482" s="233" t="s">
        <v>5023</v>
      </c>
      <c r="G1482" s="233" t="s">
        <v>3693</v>
      </c>
      <c r="H1482" s="287" t="s">
        <v>3969</v>
      </c>
      <c r="I1482" s="496" t="s">
        <v>515</v>
      </c>
      <c r="J1482" s="478" t="s">
        <v>1411</v>
      </c>
      <c r="K1482" s="233" t="s">
        <v>513</v>
      </c>
      <c r="L1482" s="496" t="s">
        <v>514</v>
      </c>
      <c r="M1482" s="252">
        <v>34480</v>
      </c>
      <c r="N1482" s="248"/>
      <c r="O1482" s="248"/>
      <c r="P1482" s="251" t="s">
        <v>4834</v>
      </c>
      <c r="AB1482" s="288"/>
    </row>
    <row r="1483" spans="1:28" x14ac:dyDescent="0.15">
      <c r="A1483" s="212" t="s">
        <v>4915</v>
      </c>
      <c r="C1483" s="493" t="s">
        <v>3821</v>
      </c>
      <c r="D1483" s="490" t="s">
        <v>5252</v>
      </c>
      <c r="E1483" s="490" t="s">
        <v>4255</v>
      </c>
      <c r="F1483" s="233" t="s">
        <v>5117</v>
      </c>
      <c r="G1483" s="233" t="s">
        <v>2612</v>
      </c>
      <c r="H1483" s="287" t="s">
        <v>2901</v>
      </c>
      <c r="I1483" s="496" t="s">
        <v>75</v>
      </c>
      <c r="J1483" s="478" t="s">
        <v>1411</v>
      </c>
      <c r="K1483" s="233" t="s">
        <v>516</v>
      </c>
      <c r="L1483" s="496" t="s">
        <v>517</v>
      </c>
      <c r="M1483" s="252">
        <v>35683</v>
      </c>
      <c r="N1483" s="269"/>
      <c r="O1483" s="269"/>
      <c r="P1483" s="251" t="s">
        <v>5896</v>
      </c>
      <c r="AB1483" s="288"/>
    </row>
    <row r="1484" spans="1:28" x14ac:dyDescent="0.15">
      <c r="A1484" s="212" t="s">
        <v>4919</v>
      </c>
      <c r="C1484" s="493" t="s">
        <v>3821</v>
      </c>
      <c r="D1484" s="490" t="s">
        <v>5252</v>
      </c>
      <c r="E1484" s="490" t="s">
        <v>4255</v>
      </c>
      <c r="F1484" s="233" t="s">
        <v>5111</v>
      </c>
      <c r="G1484" s="233" t="s">
        <v>3694</v>
      </c>
      <c r="H1484" s="287" t="s">
        <v>3970</v>
      </c>
      <c r="I1484" s="496" t="s">
        <v>519</v>
      </c>
      <c r="J1484" s="478" t="s">
        <v>1411</v>
      </c>
      <c r="K1484" s="233" t="s">
        <v>518</v>
      </c>
      <c r="L1484" s="496" t="s">
        <v>6523</v>
      </c>
      <c r="M1484" s="252">
        <v>25538</v>
      </c>
      <c r="N1484" s="248"/>
      <c r="O1484" s="248"/>
      <c r="P1484" s="251" t="s">
        <v>5895</v>
      </c>
      <c r="AB1484" s="288"/>
    </row>
    <row r="1485" spans="1:28" x14ac:dyDescent="0.15">
      <c r="A1485" s="212" t="s">
        <v>1457</v>
      </c>
      <c r="C1485" s="493" t="s">
        <v>3821</v>
      </c>
      <c r="D1485" s="490" t="s">
        <v>5285</v>
      </c>
      <c r="E1485" s="490" t="s">
        <v>5272</v>
      </c>
      <c r="F1485" s="233" t="s">
        <v>4997</v>
      </c>
      <c r="G1485" s="233" t="s">
        <v>2615</v>
      </c>
      <c r="H1485" s="287" t="s">
        <v>2904</v>
      </c>
      <c r="I1485" s="496" t="s">
        <v>521</v>
      </c>
      <c r="J1485" s="478" t="s">
        <v>1411</v>
      </c>
      <c r="K1485" s="233" t="s">
        <v>520</v>
      </c>
      <c r="L1485" s="496" t="s">
        <v>7857</v>
      </c>
      <c r="M1485" s="252">
        <v>22369</v>
      </c>
      <c r="N1485" s="269"/>
      <c r="O1485" s="269"/>
      <c r="P1485" s="251" t="s">
        <v>4835</v>
      </c>
      <c r="AB1485" s="288"/>
    </row>
    <row r="1486" spans="1:28" x14ac:dyDescent="0.15">
      <c r="A1486" s="212" t="s">
        <v>1457</v>
      </c>
      <c r="C1486" s="493" t="s">
        <v>3821</v>
      </c>
      <c r="D1486" s="490" t="s">
        <v>5285</v>
      </c>
      <c r="E1486" s="490" t="s">
        <v>5272</v>
      </c>
      <c r="F1486" s="233" t="s">
        <v>4998</v>
      </c>
      <c r="G1486" s="233" t="s">
        <v>2614</v>
      </c>
      <c r="H1486" s="287" t="s">
        <v>2903</v>
      </c>
      <c r="I1486" s="496" t="s">
        <v>2301</v>
      </c>
      <c r="J1486" s="478" t="s">
        <v>1411</v>
      </c>
      <c r="K1486" s="233" t="s">
        <v>522</v>
      </c>
      <c r="L1486" s="496" t="s">
        <v>523</v>
      </c>
      <c r="M1486" s="252">
        <v>22503</v>
      </c>
      <c r="N1486" s="269"/>
      <c r="O1486" s="269"/>
      <c r="P1486" s="251" t="s">
        <v>4835</v>
      </c>
      <c r="AB1486" s="288"/>
    </row>
    <row r="1487" spans="1:28" x14ac:dyDescent="0.15">
      <c r="A1487" s="212" t="s">
        <v>1457</v>
      </c>
      <c r="C1487" s="493" t="s">
        <v>3821</v>
      </c>
      <c r="D1487" s="490" t="s">
        <v>5285</v>
      </c>
      <c r="E1487" s="490" t="s">
        <v>5272</v>
      </c>
      <c r="F1487" s="233" t="s">
        <v>4999</v>
      </c>
      <c r="G1487" s="233" t="s">
        <v>2616</v>
      </c>
      <c r="H1487" s="287" t="s">
        <v>2905</v>
      </c>
      <c r="I1487" s="496" t="s">
        <v>524</v>
      </c>
      <c r="J1487" s="478" t="s">
        <v>1411</v>
      </c>
      <c r="K1487" s="233" t="s">
        <v>4331</v>
      </c>
      <c r="L1487" s="496" t="s">
        <v>6574</v>
      </c>
      <c r="M1487" s="252">
        <v>23903</v>
      </c>
      <c r="N1487" s="269"/>
      <c r="O1487" s="269"/>
      <c r="P1487" s="251" t="s">
        <v>4835</v>
      </c>
      <c r="AB1487" s="288"/>
    </row>
    <row r="1488" spans="1:28" ht="28.5" x14ac:dyDescent="0.15">
      <c r="A1488" s="212" t="s">
        <v>1457</v>
      </c>
      <c r="C1488" s="493" t="s">
        <v>3821</v>
      </c>
      <c r="D1488" s="490" t="s">
        <v>5285</v>
      </c>
      <c r="E1488" s="490" t="s">
        <v>5272</v>
      </c>
      <c r="F1488" s="233" t="s">
        <v>5000</v>
      </c>
      <c r="G1488" s="233" t="s">
        <v>7862</v>
      </c>
      <c r="H1488" s="287" t="s">
        <v>3971</v>
      </c>
      <c r="I1488" s="496" t="s">
        <v>7863</v>
      </c>
      <c r="J1488" s="478" t="s">
        <v>1411</v>
      </c>
      <c r="K1488" s="233" t="s">
        <v>4740</v>
      </c>
      <c r="L1488" s="496" t="s">
        <v>7858</v>
      </c>
      <c r="M1488" s="252">
        <v>24162</v>
      </c>
      <c r="N1488" s="248"/>
      <c r="O1488" s="248"/>
      <c r="P1488" s="251" t="s">
        <v>4835</v>
      </c>
      <c r="AB1488" s="288"/>
    </row>
    <row r="1489" spans="1:28" ht="28.5" x14ac:dyDescent="0.15">
      <c r="A1489" s="212" t="s">
        <v>1457</v>
      </c>
      <c r="C1489" s="493" t="s">
        <v>3821</v>
      </c>
      <c r="D1489" s="490" t="s">
        <v>5285</v>
      </c>
      <c r="E1489" s="490" t="s">
        <v>5272</v>
      </c>
      <c r="F1489" s="233" t="s">
        <v>7507</v>
      </c>
      <c r="G1489" s="233" t="s">
        <v>3695</v>
      </c>
      <c r="H1489" s="287" t="s">
        <v>3972</v>
      </c>
      <c r="I1489" s="496" t="s">
        <v>527</v>
      </c>
      <c r="J1489" s="478" t="s">
        <v>1411</v>
      </c>
      <c r="K1489" s="233" t="s">
        <v>3417</v>
      </c>
      <c r="L1489" s="496" t="s">
        <v>526</v>
      </c>
      <c r="M1489" s="252">
        <v>24909</v>
      </c>
      <c r="N1489" s="248"/>
      <c r="O1489" s="248"/>
      <c r="P1489" s="251" t="s">
        <v>4835</v>
      </c>
      <c r="AB1489" s="288"/>
    </row>
    <row r="1490" spans="1:28" x14ac:dyDescent="0.15">
      <c r="A1490" s="212" t="s">
        <v>1457</v>
      </c>
      <c r="C1490" s="493" t="s">
        <v>3821</v>
      </c>
      <c r="D1490" s="490" t="s">
        <v>5285</v>
      </c>
      <c r="E1490" s="490" t="s">
        <v>5272</v>
      </c>
      <c r="F1490" s="233" t="s">
        <v>5016</v>
      </c>
      <c r="G1490" s="233" t="s">
        <v>6193</v>
      </c>
      <c r="H1490" s="287" t="s">
        <v>2907</v>
      </c>
      <c r="I1490" s="496" t="s">
        <v>530</v>
      </c>
      <c r="J1490" s="478" t="s">
        <v>1411</v>
      </c>
      <c r="K1490" s="233" t="s">
        <v>528</v>
      </c>
      <c r="L1490" s="496" t="s">
        <v>529</v>
      </c>
      <c r="M1490" s="252">
        <v>24692</v>
      </c>
      <c r="N1490" s="269"/>
      <c r="O1490" s="269"/>
      <c r="P1490" s="251" t="s">
        <v>4835</v>
      </c>
      <c r="AB1490" s="288"/>
    </row>
    <row r="1491" spans="1:28" x14ac:dyDescent="0.15">
      <c r="A1491" s="212" t="s">
        <v>1457</v>
      </c>
      <c r="C1491" s="493" t="s">
        <v>3821</v>
      </c>
      <c r="D1491" s="490" t="s">
        <v>5285</v>
      </c>
      <c r="E1491" s="490" t="s">
        <v>5272</v>
      </c>
      <c r="F1491" s="233" t="s">
        <v>5015</v>
      </c>
      <c r="G1491" s="233" t="s">
        <v>2617</v>
      </c>
      <c r="H1491" s="287" t="s">
        <v>2906</v>
      </c>
      <c r="I1491" s="496" t="s">
        <v>532</v>
      </c>
      <c r="J1491" s="478" t="s">
        <v>1411</v>
      </c>
      <c r="K1491" s="233" t="s">
        <v>531</v>
      </c>
      <c r="L1491" s="496" t="s">
        <v>4808</v>
      </c>
      <c r="M1491" s="252">
        <v>24563</v>
      </c>
      <c r="N1491" s="269"/>
      <c r="O1491" s="269"/>
      <c r="P1491" s="251" t="s">
        <v>4835</v>
      </c>
      <c r="AB1491" s="288"/>
    </row>
    <row r="1492" spans="1:28" ht="28.5" x14ac:dyDescent="0.15">
      <c r="A1492" s="212" t="s">
        <v>1457</v>
      </c>
      <c r="C1492" s="493" t="s">
        <v>3821</v>
      </c>
      <c r="D1492" s="490" t="s">
        <v>5285</v>
      </c>
      <c r="E1492" s="490" t="s">
        <v>5272</v>
      </c>
      <c r="F1492" s="233" t="s">
        <v>5014</v>
      </c>
      <c r="G1492" s="233" t="s">
        <v>3696</v>
      </c>
      <c r="H1492" s="287" t="s">
        <v>3973</v>
      </c>
      <c r="I1492" s="496" t="s">
        <v>533</v>
      </c>
      <c r="J1492" s="478" t="s">
        <v>1411</v>
      </c>
      <c r="K1492" s="233" t="s">
        <v>1802</v>
      </c>
      <c r="L1492" s="496" t="s">
        <v>7860</v>
      </c>
      <c r="M1492" s="252">
        <v>25485</v>
      </c>
      <c r="N1492" s="269"/>
      <c r="O1492" s="269"/>
      <c r="P1492" s="251" t="s">
        <v>4835</v>
      </c>
      <c r="AB1492" s="288"/>
    </row>
    <row r="1493" spans="1:28" x14ac:dyDescent="0.15">
      <c r="A1493" s="212" t="s">
        <v>4915</v>
      </c>
      <c r="C1493" s="493" t="s">
        <v>3821</v>
      </c>
      <c r="D1493" s="490" t="s">
        <v>5285</v>
      </c>
      <c r="E1493" s="490" t="s">
        <v>5272</v>
      </c>
      <c r="F1493" s="233" t="s">
        <v>5978</v>
      </c>
      <c r="G1493" s="233" t="s">
        <v>2618</v>
      </c>
      <c r="H1493" s="287" t="s">
        <v>2908</v>
      </c>
      <c r="I1493" s="496" t="s">
        <v>525</v>
      </c>
      <c r="J1493" s="478" t="s">
        <v>1411</v>
      </c>
      <c r="K1493" s="233" t="s">
        <v>534</v>
      </c>
      <c r="L1493" s="496" t="s">
        <v>7562</v>
      </c>
      <c r="M1493" s="252">
        <v>25498</v>
      </c>
      <c r="N1493" s="269"/>
      <c r="O1493" s="269"/>
      <c r="P1493" s="251" t="s">
        <v>5896</v>
      </c>
      <c r="AB1493" s="288"/>
    </row>
    <row r="1494" spans="1:28" x14ac:dyDescent="0.15">
      <c r="A1494" s="212" t="s">
        <v>1457</v>
      </c>
      <c r="C1494" s="493" t="s">
        <v>3821</v>
      </c>
      <c r="D1494" s="490" t="s">
        <v>5285</v>
      </c>
      <c r="E1494" s="490" t="s">
        <v>5272</v>
      </c>
      <c r="F1494" s="233" t="s">
        <v>5013</v>
      </c>
      <c r="G1494" s="233" t="s">
        <v>2619</v>
      </c>
      <c r="H1494" s="287" t="s">
        <v>2909</v>
      </c>
      <c r="I1494" s="496" t="s">
        <v>537</v>
      </c>
      <c r="J1494" s="478" t="s">
        <v>1411</v>
      </c>
      <c r="K1494" s="233" t="s">
        <v>535</v>
      </c>
      <c r="L1494" s="496" t="s">
        <v>536</v>
      </c>
      <c r="M1494" s="252">
        <v>25940</v>
      </c>
      <c r="N1494" s="269"/>
      <c r="O1494" s="269"/>
      <c r="P1494" s="251" t="s">
        <v>4835</v>
      </c>
      <c r="AB1494" s="288"/>
    </row>
    <row r="1495" spans="1:28" x14ac:dyDescent="0.15">
      <c r="A1495" s="212" t="s">
        <v>1457</v>
      </c>
      <c r="C1495" s="493" t="s">
        <v>3821</v>
      </c>
      <c r="D1495" s="490" t="s">
        <v>5285</v>
      </c>
      <c r="E1495" s="490" t="s">
        <v>5272</v>
      </c>
      <c r="F1495" s="233" t="s">
        <v>5012</v>
      </c>
      <c r="G1495" s="233" t="s">
        <v>3697</v>
      </c>
      <c r="H1495" s="287" t="s">
        <v>6021</v>
      </c>
      <c r="I1495" s="496" t="s">
        <v>2302</v>
      </c>
      <c r="J1495" s="478" t="s">
        <v>1411</v>
      </c>
      <c r="K1495" s="233" t="s">
        <v>538</v>
      </c>
      <c r="L1495" s="496" t="s">
        <v>539</v>
      </c>
      <c r="M1495" s="252">
        <v>26312</v>
      </c>
      <c r="N1495" s="269"/>
      <c r="O1495" s="269"/>
      <c r="P1495" s="251" t="s">
        <v>4835</v>
      </c>
      <c r="AB1495" s="288"/>
    </row>
    <row r="1496" spans="1:28" x14ac:dyDescent="0.15">
      <c r="A1496" s="212" t="s">
        <v>1457</v>
      </c>
      <c r="C1496" s="493" t="s">
        <v>3821</v>
      </c>
      <c r="D1496" s="490" t="s">
        <v>5285</v>
      </c>
      <c r="E1496" s="490" t="s">
        <v>5272</v>
      </c>
      <c r="F1496" s="233" t="s">
        <v>5011</v>
      </c>
      <c r="G1496" s="233" t="s">
        <v>3698</v>
      </c>
      <c r="H1496" s="287" t="s">
        <v>3974</v>
      </c>
      <c r="I1496" s="496" t="s">
        <v>541</v>
      </c>
      <c r="J1496" s="478" t="s">
        <v>1411</v>
      </c>
      <c r="K1496" s="233" t="s">
        <v>540</v>
      </c>
      <c r="L1496" s="496" t="s">
        <v>7859</v>
      </c>
      <c r="M1496" s="252">
        <v>26268</v>
      </c>
      <c r="N1496" s="269"/>
      <c r="O1496" s="269"/>
      <c r="P1496" s="251" t="s">
        <v>4835</v>
      </c>
      <c r="AB1496" s="288"/>
    </row>
    <row r="1497" spans="1:28" x14ac:dyDescent="0.15">
      <c r="A1497" s="212" t="s">
        <v>1457</v>
      </c>
      <c r="C1497" s="493" t="s">
        <v>3821</v>
      </c>
      <c r="D1497" s="490" t="s">
        <v>5285</v>
      </c>
      <c r="E1497" s="490" t="s">
        <v>5272</v>
      </c>
      <c r="F1497" s="233" t="s">
        <v>5010</v>
      </c>
      <c r="G1497" s="233" t="s">
        <v>3699</v>
      </c>
      <c r="H1497" s="287" t="s">
        <v>3975</v>
      </c>
      <c r="I1497" s="496" t="s">
        <v>543</v>
      </c>
      <c r="J1497" s="478" t="s">
        <v>1411</v>
      </c>
      <c r="K1497" s="233" t="s">
        <v>542</v>
      </c>
      <c r="L1497" s="496" t="s">
        <v>7861</v>
      </c>
      <c r="M1497" s="252">
        <v>27835</v>
      </c>
      <c r="N1497" s="269"/>
      <c r="O1497" s="269"/>
      <c r="P1497" s="251" t="s">
        <v>4835</v>
      </c>
      <c r="AB1497" s="288"/>
    </row>
    <row r="1498" spans="1:28" x14ac:dyDescent="0.15">
      <c r="A1498" s="212" t="s">
        <v>1457</v>
      </c>
      <c r="C1498" s="493" t="s">
        <v>3821</v>
      </c>
      <c r="D1498" s="490" t="s">
        <v>5285</v>
      </c>
      <c r="E1498" s="490" t="s">
        <v>5272</v>
      </c>
      <c r="F1498" s="233" t="s">
        <v>5009</v>
      </c>
      <c r="G1498" s="233" t="s">
        <v>3700</v>
      </c>
      <c r="H1498" s="287" t="s">
        <v>3976</v>
      </c>
      <c r="I1498" s="496" t="s">
        <v>527</v>
      </c>
      <c r="J1498" s="478" t="s">
        <v>1411</v>
      </c>
      <c r="K1498" s="233" t="s">
        <v>544</v>
      </c>
      <c r="L1498" s="496" t="s">
        <v>545</v>
      </c>
      <c r="M1498" s="252">
        <v>29203</v>
      </c>
      <c r="N1498" s="269"/>
      <c r="O1498" s="269"/>
      <c r="P1498" s="251" t="s">
        <v>4835</v>
      </c>
      <c r="AB1498" s="288"/>
    </row>
    <row r="1499" spans="1:28" x14ac:dyDescent="0.15">
      <c r="A1499" s="212" t="s">
        <v>6095</v>
      </c>
      <c r="C1499" s="493" t="s">
        <v>3821</v>
      </c>
      <c r="D1499" s="490" t="s">
        <v>5285</v>
      </c>
      <c r="E1499" s="490" t="s">
        <v>5272</v>
      </c>
      <c r="F1499" s="233" t="s">
        <v>5026</v>
      </c>
      <c r="G1499" s="233" t="s">
        <v>3701</v>
      </c>
      <c r="H1499" s="287" t="s">
        <v>3977</v>
      </c>
      <c r="I1499" s="496" t="s">
        <v>548</v>
      </c>
      <c r="J1499" s="478" t="s">
        <v>1411</v>
      </c>
      <c r="K1499" s="233" t="s">
        <v>546</v>
      </c>
      <c r="L1499" s="496" t="s">
        <v>547</v>
      </c>
      <c r="M1499" s="252">
        <v>29311</v>
      </c>
      <c r="N1499" s="248"/>
      <c r="O1499" s="248"/>
      <c r="P1499" s="251" t="s">
        <v>5897</v>
      </c>
      <c r="AB1499" s="288"/>
    </row>
    <row r="1500" spans="1:28" x14ac:dyDescent="0.15">
      <c r="A1500" s="212" t="s">
        <v>1457</v>
      </c>
      <c r="C1500" s="493" t="s">
        <v>3821</v>
      </c>
      <c r="D1500" s="490" t="s">
        <v>5285</v>
      </c>
      <c r="E1500" s="490" t="s">
        <v>5272</v>
      </c>
      <c r="F1500" s="233" t="s">
        <v>5008</v>
      </c>
      <c r="G1500" s="233" t="s">
        <v>6839</v>
      </c>
      <c r="H1500" s="287" t="s">
        <v>2911</v>
      </c>
      <c r="I1500" s="496" t="s">
        <v>551</v>
      </c>
      <c r="J1500" s="478" t="s">
        <v>1411</v>
      </c>
      <c r="K1500" s="233" t="s">
        <v>549</v>
      </c>
      <c r="L1500" s="496" t="s">
        <v>550</v>
      </c>
      <c r="M1500" s="252">
        <v>29311</v>
      </c>
      <c r="N1500" s="269"/>
      <c r="O1500" s="269"/>
      <c r="P1500" s="251" t="s">
        <v>4835</v>
      </c>
      <c r="AB1500" s="288"/>
    </row>
    <row r="1501" spans="1:28" x14ac:dyDescent="0.15">
      <c r="A1501" s="212" t="s">
        <v>1457</v>
      </c>
      <c r="C1501" s="493" t="s">
        <v>3821</v>
      </c>
      <c r="D1501" s="490" t="s">
        <v>5285</v>
      </c>
      <c r="E1501" s="490" t="s">
        <v>5272</v>
      </c>
      <c r="F1501" s="233" t="s">
        <v>5007</v>
      </c>
      <c r="G1501" s="233" t="s">
        <v>3702</v>
      </c>
      <c r="H1501" s="287" t="s">
        <v>3978</v>
      </c>
      <c r="I1501" s="496" t="s">
        <v>553</v>
      </c>
      <c r="J1501" s="478" t="s">
        <v>1411</v>
      </c>
      <c r="K1501" s="233" t="s">
        <v>552</v>
      </c>
      <c r="L1501" s="496" t="s">
        <v>6575</v>
      </c>
      <c r="M1501" s="252">
        <v>28308</v>
      </c>
      <c r="N1501" s="248"/>
      <c r="O1501" s="248"/>
      <c r="P1501" s="251" t="s">
        <v>4835</v>
      </c>
      <c r="AB1501" s="288"/>
    </row>
    <row r="1502" spans="1:28" ht="28.5" x14ac:dyDescent="0.15">
      <c r="A1502" s="212" t="s">
        <v>4915</v>
      </c>
      <c r="C1502" s="493" t="s">
        <v>3821</v>
      </c>
      <c r="D1502" s="490" t="s">
        <v>5285</v>
      </c>
      <c r="E1502" s="490" t="s">
        <v>5272</v>
      </c>
      <c r="F1502" s="233" t="s">
        <v>5118</v>
      </c>
      <c r="G1502" s="233" t="s">
        <v>7486</v>
      </c>
      <c r="H1502" s="287" t="s">
        <v>3979</v>
      </c>
      <c r="I1502" s="496" t="s">
        <v>548</v>
      </c>
      <c r="J1502" s="478" t="s">
        <v>1411</v>
      </c>
      <c r="K1502" s="233" t="s">
        <v>2174</v>
      </c>
      <c r="L1502" s="496" t="s">
        <v>554</v>
      </c>
      <c r="M1502" s="252">
        <v>31265</v>
      </c>
      <c r="N1502" s="269"/>
      <c r="O1502" s="269"/>
      <c r="P1502" s="251" t="s">
        <v>5896</v>
      </c>
      <c r="AB1502" s="288"/>
    </row>
    <row r="1503" spans="1:28" x14ac:dyDescent="0.15">
      <c r="A1503" s="212" t="s">
        <v>1457</v>
      </c>
      <c r="C1503" s="493" t="s">
        <v>3821</v>
      </c>
      <c r="D1503" s="490" t="s">
        <v>5285</v>
      </c>
      <c r="E1503" s="490" t="s">
        <v>5272</v>
      </c>
      <c r="F1503" s="233" t="s">
        <v>5006</v>
      </c>
      <c r="G1503" s="233" t="s">
        <v>3703</v>
      </c>
      <c r="H1503" s="287" t="s">
        <v>3980</v>
      </c>
      <c r="I1503" s="496" t="s">
        <v>555</v>
      </c>
      <c r="J1503" s="478" t="s">
        <v>1411</v>
      </c>
      <c r="K1503" s="233" t="s">
        <v>1320</v>
      </c>
      <c r="L1503" s="496" t="s">
        <v>4809</v>
      </c>
      <c r="M1503" s="252">
        <v>36026</v>
      </c>
      <c r="N1503" s="248"/>
      <c r="O1503" s="248"/>
      <c r="P1503" s="251" t="s">
        <v>4835</v>
      </c>
      <c r="AB1503" s="288"/>
    </row>
    <row r="1504" spans="1:28" x14ac:dyDescent="0.15">
      <c r="A1504" s="212" t="s">
        <v>4919</v>
      </c>
      <c r="C1504" s="493" t="s">
        <v>3821</v>
      </c>
      <c r="D1504" s="490" t="s">
        <v>5285</v>
      </c>
      <c r="E1504" s="490" t="s">
        <v>5272</v>
      </c>
      <c r="F1504" s="233" t="s">
        <v>5112</v>
      </c>
      <c r="G1504" s="233" t="s">
        <v>3704</v>
      </c>
      <c r="H1504" s="287" t="s">
        <v>6524</v>
      </c>
      <c r="I1504" s="496" t="s">
        <v>558</v>
      </c>
      <c r="J1504" s="478" t="s">
        <v>1411</v>
      </c>
      <c r="K1504" s="233" t="s">
        <v>556</v>
      </c>
      <c r="L1504" s="496" t="s">
        <v>557</v>
      </c>
      <c r="M1504" s="252">
        <v>36249</v>
      </c>
      <c r="N1504" s="248"/>
      <c r="O1504" s="248"/>
      <c r="P1504" s="251" t="s">
        <v>5895</v>
      </c>
      <c r="AB1504" s="288"/>
    </row>
    <row r="1505" spans="1:28" x14ac:dyDescent="0.15">
      <c r="A1505" s="212" t="s">
        <v>1457</v>
      </c>
      <c r="C1505" s="493" t="s">
        <v>3821</v>
      </c>
      <c r="D1505" s="490" t="s">
        <v>5285</v>
      </c>
      <c r="E1505" s="490" t="s">
        <v>5272</v>
      </c>
      <c r="F1505" s="233" t="s">
        <v>5005</v>
      </c>
      <c r="G1505" s="233" t="s">
        <v>3705</v>
      </c>
      <c r="H1505" s="287" t="s">
        <v>3981</v>
      </c>
      <c r="I1505" s="496" t="s">
        <v>560</v>
      </c>
      <c r="J1505" s="478" t="s">
        <v>1411</v>
      </c>
      <c r="K1505" s="233" t="s">
        <v>559</v>
      </c>
      <c r="L1505" s="496" t="s">
        <v>7488</v>
      </c>
      <c r="M1505" s="252">
        <v>36074</v>
      </c>
      <c r="N1505" s="269"/>
      <c r="O1505" s="269"/>
      <c r="P1505" s="251" t="s">
        <v>4835</v>
      </c>
      <c r="AB1505" s="288"/>
    </row>
    <row r="1506" spans="1:28" x14ac:dyDescent="0.15">
      <c r="A1506" s="212" t="s">
        <v>1457</v>
      </c>
      <c r="C1506" s="493" t="s">
        <v>3821</v>
      </c>
      <c r="D1506" s="490" t="s">
        <v>5285</v>
      </c>
      <c r="E1506" s="490" t="s">
        <v>5272</v>
      </c>
      <c r="F1506" s="233" t="s">
        <v>5004</v>
      </c>
      <c r="G1506" s="233" t="s">
        <v>7487</v>
      </c>
      <c r="H1506" s="287" t="s">
        <v>3982</v>
      </c>
      <c r="I1506" s="496" t="s">
        <v>2303</v>
      </c>
      <c r="J1506" s="478" t="s">
        <v>1411</v>
      </c>
      <c r="K1506" s="233" t="s">
        <v>561</v>
      </c>
      <c r="L1506" s="496" t="s">
        <v>6439</v>
      </c>
      <c r="M1506" s="252">
        <v>37445</v>
      </c>
      <c r="N1506" s="248"/>
      <c r="O1506" s="248"/>
      <c r="P1506" s="251" t="s">
        <v>4835</v>
      </c>
      <c r="AB1506" s="288"/>
    </row>
    <row r="1507" spans="1:28" x14ac:dyDescent="0.15">
      <c r="A1507" s="212" t="s">
        <v>1457</v>
      </c>
      <c r="C1507" s="493" t="s">
        <v>3821</v>
      </c>
      <c r="D1507" s="490" t="s">
        <v>5285</v>
      </c>
      <c r="E1507" s="490" t="s">
        <v>5272</v>
      </c>
      <c r="F1507" s="233" t="s">
        <v>5003</v>
      </c>
      <c r="G1507" s="233" t="s">
        <v>3706</v>
      </c>
      <c r="H1507" s="287" t="s">
        <v>4568</v>
      </c>
      <c r="I1507" s="496" t="s">
        <v>2304</v>
      </c>
      <c r="J1507" s="478" t="s">
        <v>1411</v>
      </c>
      <c r="K1507" s="233" t="s">
        <v>2100</v>
      </c>
      <c r="L1507" s="496" t="s">
        <v>2101</v>
      </c>
      <c r="M1507" s="252">
        <v>41541</v>
      </c>
      <c r="N1507" s="248"/>
      <c r="O1507" s="248"/>
      <c r="P1507" s="251" t="s">
        <v>4835</v>
      </c>
      <c r="AB1507" s="288"/>
    </row>
    <row r="1508" spans="1:28" x14ac:dyDescent="0.15">
      <c r="A1508" s="212" t="s">
        <v>1457</v>
      </c>
      <c r="C1508" s="493" t="s">
        <v>3821</v>
      </c>
      <c r="D1508" s="490" t="s">
        <v>5285</v>
      </c>
      <c r="E1508" s="490" t="s">
        <v>5272</v>
      </c>
      <c r="F1508" s="233" t="s">
        <v>5002</v>
      </c>
      <c r="G1508" s="233" t="s">
        <v>3707</v>
      </c>
      <c r="H1508" s="287" t="s">
        <v>3983</v>
      </c>
      <c r="I1508" s="496" t="s">
        <v>563</v>
      </c>
      <c r="J1508" s="478" t="s">
        <v>1411</v>
      </c>
      <c r="K1508" s="233" t="s">
        <v>562</v>
      </c>
      <c r="L1508" s="496" t="s">
        <v>7563</v>
      </c>
      <c r="M1508" s="252">
        <v>28496</v>
      </c>
      <c r="N1508" s="248"/>
      <c r="O1508" s="248"/>
      <c r="P1508" s="251" t="s">
        <v>4835</v>
      </c>
      <c r="AB1508" s="288"/>
    </row>
    <row r="1509" spans="1:28" x14ac:dyDescent="0.15">
      <c r="A1509" s="212" t="s">
        <v>1457</v>
      </c>
      <c r="C1509" s="493" t="s">
        <v>3821</v>
      </c>
      <c r="D1509" s="490" t="s">
        <v>5285</v>
      </c>
      <c r="E1509" s="490" t="s">
        <v>5272</v>
      </c>
      <c r="F1509" s="233" t="s">
        <v>5001</v>
      </c>
      <c r="G1509" s="233" t="s">
        <v>1841</v>
      </c>
      <c r="H1509" s="287" t="s">
        <v>3984</v>
      </c>
      <c r="I1509" s="496" t="s">
        <v>566</v>
      </c>
      <c r="J1509" s="478" t="s">
        <v>1411</v>
      </c>
      <c r="K1509" s="233" t="s">
        <v>564</v>
      </c>
      <c r="L1509" s="496" t="s">
        <v>565</v>
      </c>
      <c r="M1509" s="252">
        <v>29676</v>
      </c>
      <c r="N1509" s="269"/>
      <c r="O1509" s="269"/>
      <c r="P1509" s="251" t="s">
        <v>4835</v>
      </c>
      <c r="AB1509" s="288"/>
    </row>
    <row r="1510" spans="1:28" x14ac:dyDescent="0.15">
      <c r="A1510" s="212" t="s">
        <v>4919</v>
      </c>
      <c r="C1510" s="493" t="s">
        <v>3821</v>
      </c>
      <c r="D1510" s="490" t="s">
        <v>5285</v>
      </c>
      <c r="E1510" s="490" t="s">
        <v>5272</v>
      </c>
      <c r="F1510" s="233" t="s">
        <v>5070</v>
      </c>
      <c r="G1510" s="233" t="s">
        <v>3708</v>
      </c>
      <c r="H1510" s="287" t="s">
        <v>3985</v>
      </c>
      <c r="I1510" s="496" t="s">
        <v>566</v>
      </c>
      <c r="J1510" s="478" t="s">
        <v>1411</v>
      </c>
      <c r="K1510" s="233" t="s">
        <v>567</v>
      </c>
      <c r="L1510" s="496" t="s">
        <v>6194</v>
      </c>
      <c r="M1510" s="252">
        <v>34267</v>
      </c>
      <c r="N1510" s="248"/>
      <c r="O1510" s="248"/>
      <c r="P1510" s="251" t="s">
        <v>5895</v>
      </c>
      <c r="AB1510" s="288"/>
    </row>
    <row r="1511" spans="1:28" x14ac:dyDescent="0.15">
      <c r="A1511" s="212" t="s">
        <v>1457</v>
      </c>
      <c r="C1511" s="493" t="s">
        <v>3821</v>
      </c>
      <c r="D1511" s="490" t="s">
        <v>5285</v>
      </c>
      <c r="E1511" s="490" t="s">
        <v>5272</v>
      </c>
      <c r="F1511" s="233" t="s">
        <v>6440</v>
      </c>
      <c r="G1511" s="233" t="s">
        <v>7564</v>
      </c>
      <c r="H1511" s="287" t="s">
        <v>7526</v>
      </c>
      <c r="I1511" s="496" t="s">
        <v>6441</v>
      </c>
      <c r="J1511" s="478" t="s">
        <v>1411</v>
      </c>
      <c r="K1511" s="233" t="s">
        <v>6442</v>
      </c>
      <c r="L1511" s="496" t="s">
        <v>6443</v>
      </c>
      <c r="M1511" s="252">
        <v>43091</v>
      </c>
      <c r="N1511" s="248"/>
      <c r="O1511" s="248"/>
      <c r="P1511" s="251" t="s">
        <v>4835</v>
      </c>
      <c r="AB1511" s="288"/>
    </row>
    <row r="1512" spans="1:28" x14ac:dyDescent="0.15">
      <c r="A1512" s="212" t="s">
        <v>4918</v>
      </c>
      <c r="C1512" s="493" t="s">
        <v>3821</v>
      </c>
      <c r="D1512" s="490" t="s">
        <v>5300</v>
      </c>
      <c r="E1512" s="490" t="s">
        <v>5286</v>
      </c>
      <c r="F1512" s="233" t="s">
        <v>5027</v>
      </c>
      <c r="G1512" s="233" t="s">
        <v>3709</v>
      </c>
      <c r="H1512" s="287" t="s">
        <v>3986</v>
      </c>
      <c r="I1512" s="496" t="s">
        <v>20</v>
      </c>
      <c r="J1512" s="478" t="s">
        <v>1411</v>
      </c>
      <c r="K1512" s="233" t="s">
        <v>21</v>
      </c>
      <c r="L1512" s="496" t="s">
        <v>22</v>
      </c>
      <c r="M1512" s="252">
        <v>22266</v>
      </c>
      <c r="N1512" s="248"/>
      <c r="O1512" s="248"/>
      <c r="P1512" s="251" t="s">
        <v>5899</v>
      </c>
      <c r="AB1512" s="288"/>
    </row>
    <row r="1513" spans="1:28" x14ac:dyDescent="0.15">
      <c r="A1513" s="212" t="s">
        <v>1460</v>
      </c>
      <c r="C1513" s="493" t="s">
        <v>3821</v>
      </c>
      <c r="D1513" s="490" t="s">
        <v>5300</v>
      </c>
      <c r="E1513" s="490" t="s">
        <v>5286</v>
      </c>
      <c r="F1513" s="233" t="s">
        <v>4981</v>
      </c>
      <c r="G1513" s="233" t="s">
        <v>7864</v>
      </c>
      <c r="H1513" s="287" t="s">
        <v>3987</v>
      </c>
      <c r="I1513" s="496" t="s">
        <v>7865</v>
      </c>
      <c r="J1513" s="478" t="s">
        <v>1411</v>
      </c>
      <c r="K1513" s="233" t="s">
        <v>569</v>
      </c>
      <c r="L1513" s="454" t="s">
        <v>1987</v>
      </c>
      <c r="M1513" s="252">
        <v>22972</v>
      </c>
      <c r="N1513" s="269"/>
      <c r="O1513" s="269"/>
      <c r="P1513" s="251" t="s">
        <v>4836</v>
      </c>
      <c r="AB1513" s="288"/>
    </row>
    <row r="1514" spans="1:28" ht="28.5" x14ac:dyDescent="0.15">
      <c r="A1514" s="212" t="s">
        <v>1460</v>
      </c>
      <c r="C1514" s="493" t="s">
        <v>3821</v>
      </c>
      <c r="D1514" s="490" t="s">
        <v>5300</v>
      </c>
      <c r="E1514" s="490" t="s">
        <v>5286</v>
      </c>
      <c r="F1514" s="233" t="s">
        <v>4982</v>
      </c>
      <c r="G1514" s="233" t="s">
        <v>3710</v>
      </c>
      <c r="H1514" s="287" t="s">
        <v>3988</v>
      </c>
      <c r="I1514" s="496" t="s">
        <v>2305</v>
      </c>
      <c r="J1514" s="478" t="s">
        <v>1411</v>
      </c>
      <c r="K1514" s="233" t="s">
        <v>4739</v>
      </c>
      <c r="L1514" s="496" t="s">
        <v>570</v>
      </c>
      <c r="M1514" s="252">
        <v>24161</v>
      </c>
      <c r="N1514" s="248"/>
      <c r="O1514" s="248"/>
      <c r="P1514" s="251" t="s">
        <v>4836</v>
      </c>
      <c r="AB1514" s="288"/>
    </row>
    <row r="1515" spans="1:28" x14ac:dyDescent="0.15">
      <c r="A1515" s="212" t="s">
        <v>1460</v>
      </c>
      <c r="C1515" s="493" t="s">
        <v>3821</v>
      </c>
      <c r="D1515" s="490" t="s">
        <v>5300</v>
      </c>
      <c r="E1515" s="490" t="s">
        <v>5286</v>
      </c>
      <c r="F1515" s="233" t="s">
        <v>4983</v>
      </c>
      <c r="G1515" s="233" t="s">
        <v>6455</v>
      </c>
      <c r="H1515" s="287" t="s">
        <v>2915</v>
      </c>
      <c r="I1515" s="496" t="s">
        <v>572</v>
      </c>
      <c r="J1515" s="478" t="s">
        <v>1411</v>
      </c>
      <c r="K1515" s="233" t="s">
        <v>4346</v>
      </c>
      <c r="L1515" s="616" t="s">
        <v>8186</v>
      </c>
      <c r="M1515" s="252">
        <v>26347</v>
      </c>
      <c r="N1515" s="269"/>
      <c r="O1515" s="269"/>
      <c r="P1515" s="251" t="s">
        <v>4836</v>
      </c>
      <c r="AB1515" s="288"/>
    </row>
    <row r="1516" spans="1:28" x14ac:dyDescent="0.15">
      <c r="A1516" s="212" t="s">
        <v>1460</v>
      </c>
      <c r="C1516" s="493" t="s">
        <v>3821</v>
      </c>
      <c r="D1516" s="490" t="s">
        <v>5300</v>
      </c>
      <c r="E1516" s="490" t="s">
        <v>5286</v>
      </c>
      <c r="F1516" s="233" t="s">
        <v>5979</v>
      </c>
      <c r="G1516" s="233" t="s">
        <v>6195</v>
      </c>
      <c r="H1516" s="287" t="s">
        <v>2925</v>
      </c>
      <c r="I1516" s="496" t="s">
        <v>575</v>
      </c>
      <c r="J1516" s="478" t="s">
        <v>1411</v>
      </c>
      <c r="K1516" s="233" t="s">
        <v>573</v>
      </c>
      <c r="L1516" s="496" t="s">
        <v>574</v>
      </c>
      <c r="M1516" s="252">
        <v>26702</v>
      </c>
      <c r="N1516" s="269"/>
      <c r="O1516" s="269"/>
      <c r="P1516" s="251" t="s">
        <v>4836</v>
      </c>
      <c r="AB1516" s="288"/>
    </row>
    <row r="1517" spans="1:28" x14ac:dyDescent="0.15">
      <c r="A1517" s="212" t="s">
        <v>1460</v>
      </c>
      <c r="C1517" s="493" t="s">
        <v>3821</v>
      </c>
      <c r="D1517" s="490" t="s">
        <v>5300</v>
      </c>
      <c r="E1517" s="490" t="s">
        <v>5286</v>
      </c>
      <c r="F1517" s="233" t="s">
        <v>4984</v>
      </c>
      <c r="G1517" s="233" t="s">
        <v>2631</v>
      </c>
      <c r="H1517" s="287" t="s">
        <v>2926</v>
      </c>
      <c r="I1517" s="496" t="s">
        <v>577</v>
      </c>
      <c r="J1517" s="478" t="s">
        <v>1411</v>
      </c>
      <c r="K1517" s="233" t="s">
        <v>576</v>
      </c>
      <c r="L1517" s="496" t="s">
        <v>7489</v>
      </c>
      <c r="M1517" s="252">
        <v>27040</v>
      </c>
      <c r="N1517" s="269"/>
      <c r="O1517" s="269"/>
      <c r="P1517" s="251" t="s">
        <v>4836</v>
      </c>
      <c r="AB1517" s="288"/>
    </row>
    <row r="1518" spans="1:28" x14ac:dyDescent="0.15">
      <c r="A1518" s="212" t="s">
        <v>1460</v>
      </c>
      <c r="C1518" s="493" t="s">
        <v>3821</v>
      </c>
      <c r="D1518" s="490" t="s">
        <v>5300</v>
      </c>
      <c r="E1518" s="490" t="s">
        <v>5286</v>
      </c>
      <c r="F1518" s="233" t="s">
        <v>4985</v>
      </c>
      <c r="G1518" s="233" t="s">
        <v>2632</v>
      </c>
      <c r="H1518" s="287" t="s">
        <v>2927</v>
      </c>
      <c r="I1518" s="496" t="s">
        <v>579</v>
      </c>
      <c r="J1518" s="478" t="s">
        <v>1411</v>
      </c>
      <c r="K1518" s="233" t="s">
        <v>578</v>
      </c>
      <c r="L1518" s="496" t="s">
        <v>7866</v>
      </c>
      <c r="M1518" s="252">
        <v>27111</v>
      </c>
      <c r="N1518" s="269"/>
      <c r="O1518" s="269"/>
      <c r="P1518" s="251" t="s">
        <v>4836</v>
      </c>
      <c r="AB1518" s="288"/>
    </row>
    <row r="1519" spans="1:28" x14ac:dyDescent="0.15">
      <c r="A1519" s="212" t="s">
        <v>1460</v>
      </c>
      <c r="C1519" s="493" t="s">
        <v>3821</v>
      </c>
      <c r="D1519" s="490" t="s">
        <v>5300</v>
      </c>
      <c r="E1519" s="490" t="s">
        <v>5286</v>
      </c>
      <c r="F1519" s="233" t="s">
        <v>4986</v>
      </c>
      <c r="G1519" s="233" t="s">
        <v>2633</v>
      </c>
      <c r="H1519" s="287" t="s">
        <v>2928</v>
      </c>
      <c r="I1519" s="496" t="s">
        <v>581</v>
      </c>
      <c r="J1519" s="478" t="s">
        <v>1411</v>
      </c>
      <c r="K1519" s="233" t="s">
        <v>580</v>
      </c>
      <c r="L1519" s="496" t="s">
        <v>1826</v>
      </c>
      <c r="M1519" s="252">
        <v>27850</v>
      </c>
      <c r="N1519" s="269"/>
      <c r="O1519" s="269"/>
      <c r="P1519" s="251" t="s">
        <v>4836</v>
      </c>
      <c r="AB1519" s="288"/>
    </row>
    <row r="1520" spans="1:28" x14ac:dyDescent="0.15">
      <c r="A1520" s="212" t="s">
        <v>4919</v>
      </c>
      <c r="C1520" s="493" t="s">
        <v>3821</v>
      </c>
      <c r="D1520" s="490" t="s">
        <v>5300</v>
      </c>
      <c r="E1520" s="490" t="s">
        <v>5286</v>
      </c>
      <c r="F1520" s="233" t="s">
        <v>5071</v>
      </c>
      <c r="G1520" s="233" t="s">
        <v>3711</v>
      </c>
      <c r="H1520" s="287" t="s">
        <v>6525</v>
      </c>
      <c r="I1520" s="496" t="s">
        <v>583</v>
      </c>
      <c r="J1520" s="478" t="s">
        <v>1411</v>
      </c>
      <c r="K1520" s="233" t="s">
        <v>582</v>
      </c>
      <c r="L1520" s="496" t="s">
        <v>2306</v>
      </c>
      <c r="M1520" s="252">
        <v>28069</v>
      </c>
      <c r="N1520" s="248"/>
      <c r="O1520" s="248"/>
      <c r="P1520" s="251" t="s">
        <v>5895</v>
      </c>
      <c r="AB1520" s="288"/>
    </row>
    <row r="1521" spans="1:28" x14ac:dyDescent="0.15">
      <c r="A1521" s="212" t="s">
        <v>1460</v>
      </c>
      <c r="C1521" s="493" t="s">
        <v>3821</v>
      </c>
      <c r="D1521" s="490" t="s">
        <v>5300</v>
      </c>
      <c r="E1521" s="490" t="s">
        <v>5286</v>
      </c>
      <c r="F1521" s="233" t="s">
        <v>4987</v>
      </c>
      <c r="G1521" s="233" t="s">
        <v>2634</v>
      </c>
      <c r="H1521" s="287" t="s">
        <v>2929</v>
      </c>
      <c r="I1521" s="496" t="s">
        <v>586</v>
      </c>
      <c r="J1521" s="478" t="s">
        <v>1411</v>
      </c>
      <c r="K1521" s="233" t="s">
        <v>584</v>
      </c>
      <c r="L1521" s="496" t="s">
        <v>585</v>
      </c>
      <c r="M1521" s="252">
        <v>28180</v>
      </c>
      <c r="N1521" s="269"/>
      <c r="O1521" s="269"/>
      <c r="P1521" s="251" t="s">
        <v>4836</v>
      </c>
      <c r="AB1521" s="288"/>
    </row>
    <row r="1522" spans="1:28" x14ac:dyDescent="0.15">
      <c r="A1522" s="212" t="s">
        <v>1460</v>
      </c>
      <c r="C1522" s="493" t="s">
        <v>3821</v>
      </c>
      <c r="D1522" s="490" t="s">
        <v>5300</v>
      </c>
      <c r="E1522" s="490" t="s">
        <v>5286</v>
      </c>
      <c r="F1522" s="233" t="s">
        <v>4988</v>
      </c>
      <c r="G1522" s="233" t="s">
        <v>3712</v>
      </c>
      <c r="H1522" s="287" t="s">
        <v>3989</v>
      </c>
      <c r="I1522" s="496" t="s">
        <v>572</v>
      </c>
      <c r="J1522" s="478" t="s">
        <v>1411</v>
      </c>
      <c r="K1522" s="233" t="s">
        <v>587</v>
      </c>
      <c r="L1522" s="496" t="s">
        <v>588</v>
      </c>
      <c r="M1522" s="252">
        <v>31849</v>
      </c>
      <c r="N1522" s="269"/>
      <c r="O1522" s="269"/>
      <c r="P1522" s="251" t="s">
        <v>4836</v>
      </c>
      <c r="AB1522" s="288"/>
    </row>
    <row r="1523" spans="1:28" x14ac:dyDescent="0.15">
      <c r="A1523" s="212" t="s">
        <v>4919</v>
      </c>
      <c r="C1523" s="493" t="s">
        <v>3821</v>
      </c>
      <c r="D1523" s="490" t="s">
        <v>5300</v>
      </c>
      <c r="E1523" s="490" t="s">
        <v>5286</v>
      </c>
      <c r="F1523" s="233" t="s">
        <v>5072</v>
      </c>
      <c r="G1523" s="233" t="s">
        <v>3713</v>
      </c>
      <c r="H1523" s="287" t="s">
        <v>3990</v>
      </c>
      <c r="I1523" s="496" t="s">
        <v>591</v>
      </c>
      <c r="J1523" s="478" t="s">
        <v>1411</v>
      </c>
      <c r="K1523" s="233" t="s">
        <v>589</v>
      </c>
      <c r="L1523" s="496" t="s">
        <v>590</v>
      </c>
      <c r="M1523" s="252">
        <v>34053</v>
      </c>
      <c r="N1523" s="248"/>
      <c r="O1523" s="248"/>
      <c r="P1523" s="251" t="s">
        <v>5895</v>
      </c>
      <c r="AB1523" s="288"/>
    </row>
    <row r="1524" spans="1:28" x14ac:dyDescent="0.15">
      <c r="A1524" s="212" t="s">
        <v>1460</v>
      </c>
      <c r="C1524" s="493" t="s">
        <v>3821</v>
      </c>
      <c r="D1524" s="490" t="s">
        <v>5300</v>
      </c>
      <c r="E1524" s="490" t="s">
        <v>5286</v>
      </c>
      <c r="F1524" s="233" t="s">
        <v>4989</v>
      </c>
      <c r="G1524" s="233" t="s">
        <v>3714</v>
      </c>
      <c r="H1524" s="287" t="s">
        <v>3991</v>
      </c>
      <c r="I1524" s="496" t="s">
        <v>577</v>
      </c>
      <c r="J1524" s="478" t="s">
        <v>1411</v>
      </c>
      <c r="K1524" s="233" t="s">
        <v>592</v>
      </c>
      <c r="L1524" s="496" t="s">
        <v>593</v>
      </c>
      <c r="M1524" s="252">
        <v>35704</v>
      </c>
      <c r="N1524" s="248"/>
      <c r="O1524" s="248"/>
      <c r="P1524" s="251" t="s">
        <v>4836</v>
      </c>
      <c r="AB1524" s="288"/>
    </row>
    <row r="1525" spans="1:28" x14ac:dyDescent="0.15">
      <c r="A1525" s="212" t="s">
        <v>1460</v>
      </c>
      <c r="C1525" s="493" t="s">
        <v>3821</v>
      </c>
      <c r="D1525" s="490" t="s">
        <v>5300</v>
      </c>
      <c r="E1525" s="490" t="s">
        <v>5286</v>
      </c>
      <c r="F1525" s="233" t="s">
        <v>4990</v>
      </c>
      <c r="G1525" s="233" t="s">
        <v>3715</v>
      </c>
      <c r="H1525" s="287" t="s">
        <v>3992</v>
      </c>
      <c r="I1525" s="496" t="s">
        <v>596</v>
      </c>
      <c r="J1525" s="478" t="s">
        <v>1411</v>
      </c>
      <c r="K1525" s="233" t="s">
        <v>594</v>
      </c>
      <c r="L1525" s="496" t="s">
        <v>595</v>
      </c>
      <c r="M1525" s="252">
        <v>36249</v>
      </c>
      <c r="N1525" s="248"/>
      <c r="O1525" s="248"/>
      <c r="P1525" s="251" t="s">
        <v>4836</v>
      </c>
      <c r="AB1525" s="288"/>
    </row>
    <row r="1526" spans="1:28" x14ac:dyDescent="0.15">
      <c r="A1526" s="212" t="s">
        <v>4915</v>
      </c>
      <c r="C1526" s="493" t="s">
        <v>3821</v>
      </c>
      <c r="D1526" s="490" t="s">
        <v>5300</v>
      </c>
      <c r="E1526" s="490" t="s">
        <v>5286</v>
      </c>
      <c r="F1526" s="233" t="s">
        <v>5119</v>
      </c>
      <c r="G1526" s="233" t="s">
        <v>3716</v>
      </c>
      <c r="H1526" s="287" t="s">
        <v>3993</v>
      </c>
      <c r="I1526" s="496" t="s">
        <v>599</v>
      </c>
      <c r="J1526" s="478" t="s">
        <v>1411</v>
      </c>
      <c r="K1526" s="233" t="s">
        <v>597</v>
      </c>
      <c r="L1526" s="496" t="s">
        <v>598</v>
      </c>
      <c r="M1526" s="252">
        <v>37049</v>
      </c>
      <c r="N1526" s="269"/>
      <c r="O1526" s="269"/>
      <c r="P1526" s="251" t="s">
        <v>5896</v>
      </c>
      <c r="AB1526" s="288"/>
    </row>
    <row r="1527" spans="1:28" x14ac:dyDescent="0.15">
      <c r="A1527" s="212" t="s">
        <v>1460</v>
      </c>
      <c r="C1527" s="493" t="s">
        <v>3821</v>
      </c>
      <c r="D1527" s="490" t="s">
        <v>5300</v>
      </c>
      <c r="E1527" s="490" t="s">
        <v>5286</v>
      </c>
      <c r="F1527" s="233" t="s">
        <v>4991</v>
      </c>
      <c r="G1527" s="233" t="s">
        <v>3717</v>
      </c>
      <c r="H1527" s="287" t="s">
        <v>3994</v>
      </c>
      <c r="I1527" s="496" t="s">
        <v>2307</v>
      </c>
      <c r="J1527" s="478" t="s">
        <v>1411</v>
      </c>
      <c r="K1527" s="233" t="s">
        <v>600</v>
      </c>
      <c r="L1527" s="496" t="s">
        <v>1813</v>
      </c>
      <c r="M1527" s="252">
        <v>37817</v>
      </c>
      <c r="N1527" s="248"/>
      <c r="O1527" s="248"/>
      <c r="P1527" s="251" t="s">
        <v>4836</v>
      </c>
      <c r="AB1527" s="288"/>
    </row>
    <row r="1528" spans="1:28" x14ac:dyDescent="0.15">
      <c r="A1528" s="212" t="s">
        <v>1460</v>
      </c>
      <c r="C1528" s="493" t="s">
        <v>3821</v>
      </c>
      <c r="D1528" s="490" t="s">
        <v>5300</v>
      </c>
      <c r="E1528" s="490" t="s">
        <v>5286</v>
      </c>
      <c r="F1528" s="233" t="s">
        <v>4992</v>
      </c>
      <c r="G1528" s="233" t="s">
        <v>3718</v>
      </c>
      <c r="H1528" s="287" t="s">
        <v>3995</v>
      </c>
      <c r="I1528" s="496" t="s">
        <v>602</v>
      </c>
      <c r="J1528" s="478" t="s">
        <v>1411</v>
      </c>
      <c r="K1528" s="233" t="s">
        <v>601</v>
      </c>
      <c r="L1528" s="496" t="s">
        <v>2308</v>
      </c>
      <c r="M1528" s="252">
        <v>31014</v>
      </c>
      <c r="N1528" s="248"/>
      <c r="O1528" s="248"/>
      <c r="P1528" s="251" t="s">
        <v>4836</v>
      </c>
      <c r="AB1528" s="288"/>
    </row>
    <row r="1529" spans="1:28" x14ac:dyDescent="0.15">
      <c r="A1529" s="212" t="s">
        <v>1460</v>
      </c>
      <c r="C1529" s="493" t="s">
        <v>3821</v>
      </c>
      <c r="D1529" s="490" t="s">
        <v>5300</v>
      </c>
      <c r="E1529" s="490" t="s">
        <v>5286</v>
      </c>
      <c r="F1529" s="233" t="s">
        <v>4993</v>
      </c>
      <c r="G1529" s="233" t="s">
        <v>2635</v>
      </c>
      <c r="H1529" s="287" t="s">
        <v>2930</v>
      </c>
      <c r="I1529" s="496" t="s">
        <v>2309</v>
      </c>
      <c r="J1529" s="478" t="s">
        <v>1411</v>
      </c>
      <c r="K1529" s="233" t="s">
        <v>104</v>
      </c>
      <c r="L1529" s="496" t="s">
        <v>603</v>
      </c>
      <c r="M1529" s="252">
        <v>38455</v>
      </c>
      <c r="N1529" s="269"/>
      <c r="O1529" s="269"/>
      <c r="P1529" s="251" t="s">
        <v>4836</v>
      </c>
      <c r="AB1529" s="288"/>
    </row>
    <row r="1530" spans="1:28" x14ac:dyDescent="0.15">
      <c r="A1530" s="212" t="s">
        <v>1460</v>
      </c>
      <c r="C1530" s="493" t="s">
        <v>3821</v>
      </c>
      <c r="D1530" s="490" t="s">
        <v>5300</v>
      </c>
      <c r="E1530" s="490" t="s">
        <v>5286</v>
      </c>
      <c r="F1530" s="233" t="s">
        <v>4994</v>
      </c>
      <c r="G1530" s="233" t="s">
        <v>7490</v>
      </c>
      <c r="H1530" s="287" t="s">
        <v>7191</v>
      </c>
      <c r="I1530" s="496" t="s">
        <v>7491</v>
      </c>
      <c r="J1530" s="478" t="s">
        <v>1411</v>
      </c>
      <c r="K1530" s="233" t="s">
        <v>1803</v>
      </c>
      <c r="L1530" s="496" t="s">
        <v>1988</v>
      </c>
      <c r="M1530" s="252">
        <v>40613</v>
      </c>
      <c r="N1530" s="269"/>
      <c r="O1530" s="269"/>
      <c r="P1530" s="251" t="s">
        <v>4836</v>
      </c>
      <c r="AB1530" s="288"/>
    </row>
    <row r="1531" spans="1:28" x14ac:dyDescent="0.15">
      <c r="A1531" s="212" t="s">
        <v>1460</v>
      </c>
      <c r="C1531" s="493" t="s">
        <v>3821</v>
      </c>
      <c r="D1531" s="490" t="s">
        <v>5300</v>
      </c>
      <c r="E1531" s="490" t="s">
        <v>5286</v>
      </c>
      <c r="F1531" s="233" t="s">
        <v>4995</v>
      </c>
      <c r="G1531" s="233" t="s">
        <v>2636</v>
      </c>
      <c r="H1531" s="287" t="s">
        <v>2931</v>
      </c>
      <c r="I1531" s="496" t="s">
        <v>5769</v>
      </c>
      <c r="J1531" s="478" t="s">
        <v>1411</v>
      </c>
      <c r="K1531" s="233" t="s">
        <v>2251</v>
      </c>
      <c r="L1531" s="496" t="s">
        <v>2252</v>
      </c>
      <c r="M1531" s="252">
        <v>42018</v>
      </c>
      <c r="N1531" s="269"/>
      <c r="O1531" s="269"/>
      <c r="P1531" s="251" t="s">
        <v>4836</v>
      </c>
      <c r="AB1531" s="288"/>
    </row>
    <row r="1532" spans="1:28" x14ac:dyDescent="0.15">
      <c r="A1532" s="212" t="s">
        <v>1460</v>
      </c>
      <c r="C1532" s="493" t="s">
        <v>3821</v>
      </c>
      <c r="D1532" s="490" t="s">
        <v>5300</v>
      </c>
      <c r="E1532" s="490" t="s">
        <v>5286</v>
      </c>
      <c r="F1532" s="233" t="s">
        <v>4996</v>
      </c>
      <c r="G1532" s="233" t="s">
        <v>3719</v>
      </c>
      <c r="H1532" s="287" t="s">
        <v>3996</v>
      </c>
      <c r="I1532" s="496" t="s">
        <v>5770</v>
      </c>
      <c r="J1532" s="478" t="s">
        <v>1411</v>
      </c>
      <c r="K1532" s="233" t="s">
        <v>2254</v>
      </c>
      <c r="L1532" s="496" t="s">
        <v>2255</v>
      </c>
      <c r="M1532" s="252">
        <v>42018</v>
      </c>
      <c r="N1532" s="269"/>
      <c r="O1532" s="269"/>
      <c r="P1532" s="251" t="s">
        <v>4836</v>
      </c>
      <c r="AB1532" s="288"/>
    </row>
    <row r="1533" spans="1:28" x14ac:dyDescent="0.15">
      <c r="A1533" s="212" t="s">
        <v>1460</v>
      </c>
      <c r="C1533" s="493" t="s">
        <v>3821</v>
      </c>
      <c r="D1533" s="490" t="s">
        <v>5300</v>
      </c>
      <c r="E1533" s="490" t="s">
        <v>5286</v>
      </c>
      <c r="F1533" s="233" t="s">
        <v>7192</v>
      </c>
      <c r="G1533" s="233" t="s">
        <v>7193</v>
      </c>
      <c r="H1533" s="287" t="s">
        <v>7194</v>
      </c>
      <c r="I1533" s="496" t="s">
        <v>4924</v>
      </c>
      <c r="J1533" s="478" t="s">
        <v>1411</v>
      </c>
      <c r="K1533" s="233" t="s">
        <v>7195</v>
      </c>
      <c r="L1533" s="496" t="s">
        <v>7196</v>
      </c>
      <c r="M1533" s="252">
        <v>43553</v>
      </c>
      <c r="N1533" s="269"/>
      <c r="O1533" s="269"/>
      <c r="P1533" s="251" t="s">
        <v>4836</v>
      </c>
      <c r="AB1533" s="288"/>
    </row>
    <row r="1534" spans="1:28" x14ac:dyDescent="0.15">
      <c r="A1534" s="212" t="s">
        <v>1460</v>
      </c>
      <c r="C1534" s="493" t="s">
        <v>3821</v>
      </c>
      <c r="D1534" s="490" t="s">
        <v>5300</v>
      </c>
      <c r="E1534" s="490" t="s">
        <v>5286</v>
      </c>
      <c r="F1534" s="233" t="s">
        <v>5771</v>
      </c>
      <c r="G1534" s="233" t="s">
        <v>5772</v>
      </c>
      <c r="H1534" s="287" t="s">
        <v>3997</v>
      </c>
      <c r="I1534" s="496" t="s">
        <v>5773</v>
      </c>
      <c r="J1534" s="478" t="s">
        <v>1411</v>
      </c>
      <c r="K1534" s="233" t="s">
        <v>2256</v>
      </c>
      <c r="L1534" s="496" t="s">
        <v>2257</v>
      </c>
      <c r="M1534" s="252">
        <v>42018</v>
      </c>
      <c r="N1534" s="269"/>
      <c r="O1534" s="269"/>
      <c r="P1534" s="251" t="s">
        <v>4836</v>
      </c>
      <c r="AB1534" s="288"/>
    </row>
    <row r="1535" spans="1:28" ht="28.5" x14ac:dyDescent="0.15">
      <c r="A1535" s="212" t="s">
        <v>1461</v>
      </c>
      <c r="C1535" s="493" t="s">
        <v>3821</v>
      </c>
      <c r="D1535" s="490" t="s">
        <v>5300</v>
      </c>
      <c r="E1535" s="490" t="s">
        <v>5287</v>
      </c>
      <c r="F1535" s="233" t="s">
        <v>4978</v>
      </c>
      <c r="G1535" s="233" t="s">
        <v>4716</v>
      </c>
      <c r="H1535" s="287" t="s">
        <v>3998</v>
      </c>
      <c r="I1535" s="496" t="s">
        <v>605</v>
      </c>
      <c r="J1535" s="478" t="s">
        <v>1411</v>
      </c>
      <c r="K1535" s="233" t="s">
        <v>4738</v>
      </c>
      <c r="L1535" s="496" t="s">
        <v>604</v>
      </c>
      <c r="M1535" s="252">
        <v>22812</v>
      </c>
      <c r="N1535" s="269"/>
      <c r="O1535" s="269"/>
      <c r="P1535" s="251" t="s">
        <v>4837</v>
      </c>
      <c r="AB1535" s="288"/>
    </row>
    <row r="1536" spans="1:28" x14ac:dyDescent="0.15">
      <c r="A1536" s="212" t="s">
        <v>1461</v>
      </c>
      <c r="C1536" s="493" t="s">
        <v>3821</v>
      </c>
      <c r="D1536" s="490" t="s">
        <v>5300</v>
      </c>
      <c r="E1536" s="490" t="s">
        <v>5287</v>
      </c>
      <c r="F1536" s="233" t="s">
        <v>7376</v>
      </c>
      <c r="G1536" s="233" t="s">
        <v>2643</v>
      </c>
      <c r="H1536" s="287" t="s">
        <v>3999</v>
      </c>
      <c r="I1536" s="496" t="s">
        <v>607</v>
      </c>
      <c r="J1536" s="478" t="s">
        <v>1411</v>
      </c>
      <c r="K1536" s="233" t="s">
        <v>606</v>
      </c>
      <c r="L1536" s="496" t="s">
        <v>2012</v>
      </c>
      <c r="M1536" s="252">
        <v>23767</v>
      </c>
      <c r="N1536" s="269"/>
      <c r="O1536" s="269"/>
      <c r="P1536" s="251" t="s">
        <v>4837</v>
      </c>
      <c r="AB1536" s="288"/>
    </row>
    <row r="1537" spans="1:28" x14ac:dyDescent="0.15">
      <c r="A1537" s="212" t="s">
        <v>4915</v>
      </c>
      <c r="C1537" s="493" t="s">
        <v>3821</v>
      </c>
      <c r="D1537" s="490" t="s">
        <v>5300</v>
      </c>
      <c r="E1537" s="490" t="s">
        <v>5287</v>
      </c>
      <c r="F1537" s="233" t="s">
        <v>5120</v>
      </c>
      <c r="G1537" s="233" t="s">
        <v>5855</v>
      </c>
      <c r="H1537" s="287" t="s">
        <v>6196</v>
      </c>
      <c r="I1537" s="496" t="s">
        <v>610</v>
      </c>
      <c r="J1537" s="478" t="s">
        <v>1411</v>
      </c>
      <c r="K1537" s="233" t="s">
        <v>608</v>
      </c>
      <c r="L1537" s="496" t="s">
        <v>609</v>
      </c>
      <c r="M1537" s="252">
        <v>23810</v>
      </c>
      <c r="N1537" s="269"/>
      <c r="O1537" s="269"/>
      <c r="P1537" s="251" t="s">
        <v>5896</v>
      </c>
      <c r="AB1537" s="288"/>
    </row>
    <row r="1538" spans="1:28" x14ac:dyDescent="0.15">
      <c r="A1538" s="212" t="s">
        <v>1461</v>
      </c>
      <c r="C1538" s="493" t="s">
        <v>3821</v>
      </c>
      <c r="D1538" s="490" t="s">
        <v>5300</v>
      </c>
      <c r="E1538" s="490" t="s">
        <v>5287</v>
      </c>
      <c r="F1538" s="233" t="s">
        <v>7377</v>
      </c>
      <c r="G1538" s="233" t="s">
        <v>2645</v>
      </c>
      <c r="H1538" s="287" t="s">
        <v>2940</v>
      </c>
      <c r="I1538" s="496" t="s">
        <v>613</v>
      </c>
      <c r="J1538" s="478" t="s">
        <v>1411</v>
      </c>
      <c r="K1538" s="233" t="s">
        <v>611</v>
      </c>
      <c r="L1538" s="496" t="s">
        <v>612</v>
      </c>
      <c r="M1538" s="252">
        <v>23824</v>
      </c>
      <c r="N1538" s="269"/>
      <c r="O1538" s="269"/>
      <c r="P1538" s="251" t="s">
        <v>4837</v>
      </c>
      <c r="AB1538" s="288"/>
    </row>
    <row r="1539" spans="1:28" x14ac:dyDescent="0.15">
      <c r="A1539" s="212" t="s">
        <v>6096</v>
      </c>
      <c r="C1539" s="493" t="s">
        <v>3821</v>
      </c>
      <c r="D1539" s="490" t="s">
        <v>5300</v>
      </c>
      <c r="E1539" s="490" t="s">
        <v>5287</v>
      </c>
      <c r="F1539" s="233" t="s">
        <v>5028</v>
      </c>
      <c r="G1539" s="233" t="s">
        <v>3720</v>
      </c>
      <c r="H1539" s="287" t="s">
        <v>4000</v>
      </c>
      <c r="I1539" s="496" t="s">
        <v>101</v>
      </c>
      <c r="J1539" s="478" t="s">
        <v>1411</v>
      </c>
      <c r="K1539" s="233" t="s">
        <v>614</v>
      </c>
      <c r="L1539" s="496" t="s">
        <v>4810</v>
      </c>
      <c r="M1539" s="252">
        <v>24833</v>
      </c>
      <c r="N1539" s="248"/>
      <c r="O1539" s="248"/>
      <c r="P1539" s="251" t="s">
        <v>5900</v>
      </c>
      <c r="AB1539" s="288"/>
    </row>
    <row r="1540" spans="1:28" x14ac:dyDescent="0.15">
      <c r="A1540" s="212" t="s">
        <v>1461</v>
      </c>
      <c r="C1540" s="493" t="s">
        <v>3821</v>
      </c>
      <c r="D1540" s="490" t="s">
        <v>5300</v>
      </c>
      <c r="E1540" s="490" t="s">
        <v>5287</v>
      </c>
      <c r="F1540" s="233" t="s">
        <v>7199</v>
      </c>
      <c r="G1540" s="233" t="s">
        <v>7200</v>
      </c>
      <c r="H1540" s="287" t="s">
        <v>4001</v>
      </c>
      <c r="I1540" s="496" t="s">
        <v>615</v>
      </c>
      <c r="J1540" s="478" t="s">
        <v>1411</v>
      </c>
      <c r="K1540" s="233" t="s">
        <v>231</v>
      </c>
      <c r="L1540" s="496" t="s">
        <v>7201</v>
      </c>
      <c r="M1540" s="252">
        <v>25318</v>
      </c>
      <c r="N1540" s="269"/>
      <c r="O1540" s="269"/>
      <c r="P1540" s="251" t="s">
        <v>4837</v>
      </c>
      <c r="AB1540" s="288"/>
    </row>
    <row r="1541" spans="1:28" x14ac:dyDescent="0.15">
      <c r="A1541" s="212" t="s">
        <v>1461</v>
      </c>
      <c r="C1541" s="493" t="s">
        <v>3821</v>
      </c>
      <c r="D1541" s="490" t="s">
        <v>5300</v>
      </c>
      <c r="E1541" s="490" t="s">
        <v>5287</v>
      </c>
      <c r="F1541" s="233" t="s">
        <v>5758</v>
      </c>
      <c r="G1541" s="233" t="s">
        <v>2646</v>
      </c>
      <c r="H1541" s="287" t="s">
        <v>2941</v>
      </c>
      <c r="I1541" s="496" t="s">
        <v>5759</v>
      </c>
      <c r="J1541" s="478" t="s">
        <v>1411</v>
      </c>
      <c r="K1541" s="233" t="s">
        <v>304</v>
      </c>
      <c r="L1541" s="496" t="s">
        <v>2258</v>
      </c>
      <c r="M1541" s="252">
        <v>24922</v>
      </c>
      <c r="N1541" s="269"/>
      <c r="O1541" s="269"/>
      <c r="P1541" s="251" t="s">
        <v>4837</v>
      </c>
      <c r="AB1541" s="288"/>
    </row>
    <row r="1542" spans="1:28" x14ac:dyDescent="0.15">
      <c r="A1542" s="212" t="s">
        <v>1461</v>
      </c>
      <c r="C1542" s="493" t="s">
        <v>3821</v>
      </c>
      <c r="D1542" s="490" t="s">
        <v>5300</v>
      </c>
      <c r="E1542" s="490" t="s">
        <v>5287</v>
      </c>
      <c r="F1542" s="233" t="s">
        <v>7378</v>
      </c>
      <c r="G1542" s="233" t="s">
        <v>2639</v>
      </c>
      <c r="H1542" s="287" t="s">
        <v>2934</v>
      </c>
      <c r="I1542" s="496" t="s">
        <v>616</v>
      </c>
      <c r="J1542" s="478" t="s">
        <v>1411</v>
      </c>
      <c r="K1542" s="233" t="s">
        <v>4273</v>
      </c>
      <c r="L1542" s="496" t="s">
        <v>2259</v>
      </c>
      <c r="M1542" s="252">
        <v>25918</v>
      </c>
      <c r="N1542" s="269"/>
      <c r="O1542" s="269"/>
      <c r="P1542" s="251" t="s">
        <v>4837</v>
      </c>
      <c r="AB1542" s="288"/>
    </row>
    <row r="1543" spans="1:28" x14ac:dyDescent="0.15">
      <c r="A1543" s="212" t="s">
        <v>1461</v>
      </c>
      <c r="C1543" s="493" t="s">
        <v>3821</v>
      </c>
      <c r="D1543" s="490" t="s">
        <v>5300</v>
      </c>
      <c r="E1543" s="490" t="s">
        <v>5287</v>
      </c>
      <c r="F1543" s="233" t="s">
        <v>5760</v>
      </c>
      <c r="G1543" s="233" t="s">
        <v>3721</v>
      </c>
      <c r="H1543" s="287" t="s">
        <v>4002</v>
      </c>
      <c r="I1543" s="496" t="s">
        <v>1197</v>
      </c>
      <c r="J1543" s="478" t="s">
        <v>1411</v>
      </c>
      <c r="K1543" s="233" t="s">
        <v>617</v>
      </c>
      <c r="L1543" s="496" t="s">
        <v>4811</v>
      </c>
      <c r="M1543" s="252">
        <v>26312</v>
      </c>
      <c r="N1543" s="269"/>
      <c r="O1543" s="269"/>
      <c r="P1543" s="251" t="s">
        <v>4837</v>
      </c>
      <c r="AB1543" s="288"/>
    </row>
    <row r="1544" spans="1:28" x14ac:dyDescent="0.15">
      <c r="A1544" s="212" t="s">
        <v>1461</v>
      </c>
      <c r="C1544" s="493" t="s">
        <v>3821</v>
      </c>
      <c r="D1544" s="490" t="s">
        <v>5300</v>
      </c>
      <c r="E1544" s="490" t="s">
        <v>5287</v>
      </c>
      <c r="F1544" s="233" t="s">
        <v>7202</v>
      </c>
      <c r="G1544" s="233" t="s">
        <v>2648</v>
      </c>
      <c r="H1544" s="287" t="s">
        <v>2943</v>
      </c>
      <c r="I1544" s="496" t="s">
        <v>619</v>
      </c>
      <c r="J1544" s="478" t="s">
        <v>1411</v>
      </c>
      <c r="K1544" s="233" t="s">
        <v>618</v>
      </c>
      <c r="L1544" s="496" t="s">
        <v>7203</v>
      </c>
      <c r="M1544" s="252">
        <v>26484</v>
      </c>
      <c r="N1544" s="269"/>
      <c r="O1544" s="269"/>
      <c r="P1544" s="251" t="s">
        <v>4837</v>
      </c>
      <c r="AB1544" s="288"/>
    </row>
    <row r="1545" spans="1:28" x14ac:dyDescent="0.15">
      <c r="A1545" s="212" t="s">
        <v>1461</v>
      </c>
      <c r="C1545" s="493" t="s">
        <v>3821</v>
      </c>
      <c r="D1545" s="490" t="s">
        <v>5300</v>
      </c>
      <c r="E1545" s="490" t="s">
        <v>5287</v>
      </c>
      <c r="F1545" s="233" t="s">
        <v>5761</v>
      </c>
      <c r="G1545" s="233" t="s">
        <v>2640</v>
      </c>
      <c r="H1545" s="287" t="s">
        <v>2935</v>
      </c>
      <c r="I1545" s="496" t="s">
        <v>621</v>
      </c>
      <c r="J1545" s="478" t="s">
        <v>1411</v>
      </c>
      <c r="K1545" s="233" t="s">
        <v>620</v>
      </c>
      <c r="L1545" s="454" t="s">
        <v>1723</v>
      </c>
      <c r="M1545" s="252">
        <v>22059</v>
      </c>
      <c r="N1545" s="269"/>
      <c r="O1545" s="269"/>
      <c r="P1545" s="251" t="s">
        <v>4837</v>
      </c>
      <c r="AB1545" s="288"/>
    </row>
    <row r="1546" spans="1:28" ht="28.5" x14ac:dyDescent="0.15">
      <c r="A1546" s="212" t="s">
        <v>1461</v>
      </c>
      <c r="C1546" s="493" t="s">
        <v>3821</v>
      </c>
      <c r="D1546" s="490" t="s">
        <v>5300</v>
      </c>
      <c r="E1546" s="490" t="s">
        <v>5287</v>
      </c>
      <c r="F1546" s="233" t="s">
        <v>4979</v>
      </c>
      <c r="G1546" s="233" t="s">
        <v>3722</v>
      </c>
      <c r="H1546" s="287" t="s">
        <v>4003</v>
      </c>
      <c r="I1546" s="496" t="s">
        <v>61</v>
      </c>
      <c r="J1546" s="478" t="s">
        <v>1411</v>
      </c>
      <c r="K1546" s="233" t="s">
        <v>1779</v>
      </c>
      <c r="L1546" s="496" t="s">
        <v>62</v>
      </c>
      <c r="M1546" s="252">
        <v>27789</v>
      </c>
      <c r="N1546" s="269"/>
      <c r="O1546" s="269"/>
      <c r="P1546" s="251" t="s">
        <v>4837</v>
      </c>
      <c r="AB1546" s="288"/>
    </row>
    <row r="1547" spans="1:28" x14ac:dyDescent="0.15">
      <c r="A1547" s="212" t="s">
        <v>1461</v>
      </c>
      <c r="C1547" s="493" t="s">
        <v>3821</v>
      </c>
      <c r="D1547" s="490" t="s">
        <v>5300</v>
      </c>
      <c r="E1547" s="490" t="s">
        <v>5287</v>
      </c>
      <c r="F1547" s="233" t="s">
        <v>7204</v>
      </c>
      <c r="G1547" s="233" t="s">
        <v>2647</v>
      </c>
      <c r="H1547" s="287" t="s">
        <v>2942</v>
      </c>
      <c r="I1547" s="496" t="s">
        <v>605</v>
      </c>
      <c r="J1547" s="478" t="s">
        <v>1411</v>
      </c>
      <c r="K1547" s="233" t="s">
        <v>622</v>
      </c>
      <c r="L1547" s="496" t="s">
        <v>7205</v>
      </c>
      <c r="M1547" s="252">
        <v>27971</v>
      </c>
      <c r="N1547" s="269"/>
      <c r="O1547" s="269"/>
      <c r="P1547" s="251" t="s">
        <v>4837</v>
      </c>
      <c r="AB1547" s="288"/>
    </row>
    <row r="1548" spans="1:28" x14ac:dyDescent="0.15">
      <c r="A1548" s="212" t="s">
        <v>1461</v>
      </c>
      <c r="C1548" s="493" t="s">
        <v>3821</v>
      </c>
      <c r="D1548" s="490" t="s">
        <v>5300</v>
      </c>
      <c r="E1548" s="490" t="s">
        <v>5287</v>
      </c>
      <c r="F1548" s="233" t="s">
        <v>5762</v>
      </c>
      <c r="G1548" s="233" t="s">
        <v>3723</v>
      </c>
      <c r="H1548" s="287" t="s">
        <v>4004</v>
      </c>
      <c r="I1548" s="496" t="s">
        <v>5763</v>
      </c>
      <c r="J1548" s="478" t="s">
        <v>1411</v>
      </c>
      <c r="K1548" s="233" t="s">
        <v>623</v>
      </c>
      <c r="L1548" s="496" t="s">
        <v>1992</v>
      </c>
      <c r="M1548" s="252">
        <v>34156</v>
      </c>
      <c r="N1548" s="269"/>
      <c r="O1548" s="269"/>
      <c r="P1548" s="251" t="s">
        <v>4837</v>
      </c>
      <c r="AB1548" s="288"/>
    </row>
    <row r="1549" spans="1:28" x14ac:dyDescent="0.15">
      <c r="A1549" s="212" t="s">
        <v>1461</v>
      </c>
      <c r="C1549" s="493" t="s">
        <v>3821</v>
      </c>
      <c r="D1549" s="490" t="s">
        <v>5300</v>
      </c>
      <c r="E1549" s="490" t="s">
        <v>5287</v>
      </c>
      <c r="F1549" s="233" t="s">
        <v>5764</v>
      </c>
      <c r="G1549" s="233" t="s">
        <v>6456</v>
      </c>
      <c r="H1549" s="287" t="s">
        <v>6457</v>
      </c>
      <c r="I1549" s="496" t="s">
        <v>1197</v>
      </c>
      <c r="J1549" s="478" t="s">
        <v>1411</v>
      </c>
      <c r="K1549" s="233" t="s">
        <v>624</v>
      </c>
      <c r="L1549" s="496" t="s">
        <v>6458</v>
      </c>
      <c r="M1549" s="252">
        <v>34970</v>
      </c>
      <c r="N1549" s="269"/>
      <c r="O1549" s="269"/>
      <c r="P1549" s="251" t="s">
        <v>4837</v>
      </c>
      <c r="AB1549" s="288"/>
    </row>
    <row r="1550" spans="1:28" x14ac:dyDescent="0.15">
      <c r="A1550" s="212" t="s">
        <v>1461</v>
      </c>
      <c r="C1550" s="493" t="s">
        <v>3821</v>
      </c>
      <c r="D1550" s="490" t="s">
        <v>5300</v>
      </c>
      <c r="E1550" s="490" t="s">
        <v>5287</v>
      </c>
      <c r="F1550" s="233" t="s">
        <v>5765</v>
      </c>
      <c r="G1550" s="233" t="s">
        <v>5766</v>
      </c>
      <c r="H1550" s="287" t="s">
        <v>2937</v>
      </c>
      <c r="I1550" s="496" t="s">
        <v>5767</v>
      </c>
      <c r="J1550" s="478" t="s">
        <v>1411</v>
      </c>
      <c r="K1550" s="233" t="s">
        <v>625</v>
      </c>
      <c r="L1550" s="496" t="s">
        <v>4812</v>
      </c>
      <c r="M1550" s="252">
        <v>37712</v>
      </c>
      <c r="N1550" s="269"/>
      <c r="O1550" s="269"/>
      <c r="P1550" s="251" t="s">
        <v>4837</v>
      </c>
      <c r="AB1550" s="288"/>
    </row>
    <row r="1551" spans="1:28" x14ac:dyDescent="0.15">
      <c r="A1551" s="212" t="s">
        <v>1461</v>
      </c>
      <c r="C1551" s="493" t="s">
        <v>3821</v>
      </c>
      <c r="D1551" s="490" t="s">
        <v>5300</v>
      </c>
      <c r="E1551" s="490" t="s">
        <v>5287</v>
      </c>
      <c r="F1551" s="233" t="s">
        <v>4980</v>
      </c>
      <c r="G1551" s="233" t="s">
        <v>2638</v>
      </c>
      <c r="H1551" s="287" t="s">
        <v>2933</v>
      </c>
      <c r="I1551" s="496" t="s">
        <v>5768</v>
      </c>
      <c r="J1551" s="478" t="s">
        <v>1411</v>
      </c>
      <c r="K1551" s="233" t="s">
        <v>626</v>
      </c>
      <c r="L1551" s="496" t="s">
        <v>627</v>
      </c>
      <c r="M1551" s="252">
        <v>38763</v>
      </c>
      <c r="N1551" s="269"/>
      <c r="O1551" s="269"/>
      <c r="P1551" s="251" t="s">
        <v>4837</v>
      </c>
      <c r="AB1551" s="288"/>
    </row>
    <row r="1552" spans="1:28" ht="28.5" x14ac:dyDescent="0.15">
      <c r="A1552" s="212" t="s">
        <v>1471</v>
      </c>
      <c r="C1552" s="493" t="s">
        <v>3821</v>
      </c>
      <c r="D1552" s="490" t="s">
        <v>5368</v>
      </c>
      <c r="E1552" s="490" t="s">
        <v>4314</v>
      </c>
      <c r="F1552" s="233" t="s">
        <v>4965</v>
      </c>
      <c r="G1552" s="233" t="s">
        <v>3724</v>
      </c>
      <c r="H1552" s="287" t="s">
        <v>4005</v>
      </c>
      <c r="I1552" s="454" t="s">
        <v>2311</v>
      </c>
      <c r="J1552" s="478" t="s">
        <v>1411</v>
      </c>
      <c r="K1552" s="233" t="s">
        <v>4347</v>
      </c>
      <c r="L1552" s="454" t="s">
        <v>5913</v>
      </c>
      <c r="M1552" s="252">
        <v>24828</v>
      </c>
      <c r="N1552" s="269"/>
      <c r="O1552" s="269"/>
      <c r="P1552" s="251" t="s">
        <v>4838</v>
      </c>
      <c r="AB1552" s="288"/>
    </row>
    <row r="1553" spans="1:28" ht="28.5" x14ac:dyDescent="0.15">
      <c r="A1553" s="212" t="s">
        <v>1471</v>
      </c>
      <c r="C1553" s="493" t="s">
        <v>3821</v>
      </c>
      <c r="D1553" s="490" t="s">
        <v>5368</v>
      </c>
      <c r="E1553" s="490" t="s">
        <v>4314</v>
      </c>
      <c r="F1553" s="233" t="s">
        <v>4966</v>
      </c>
      <c r="G1553" s="233" t="s">
        <v>1889</v>
      </c>
      <c r="H1553" s="287" t="s">
        <v>4006</v>
      </c>
      <c r="I1553" s="496" t="s">
        <v>628</v>
      </c>
      <c r="J1553" s="478" t="s">
        <v>1411</v>
      </c>
      <c r="K1553" s="233" t="s">
        <v>3418</v>
      </c>
      <c r="L1553" s="496" t="s">
        <v>7388</v>
      </c>
      <c r="M1553" s="252">
        <v>27334</v>
      </c>
      <c r="N1553" s="269"/>
      <c r="O1553" s="269"/>
      <c r="P1553" s="251" t="s">
        <v>6526</v>
      </c>
      <c r="AB1553" s="288"/>
    </row>
    <row r="1554" spans="1:28" x14ac:dyDescent="0.15">
      <c r="A1554" s="212" t="s">
        <v>1471</v>
      </c>
      <c r="C1554" s="493" t="s">
        <v>3821</v>
      </c>
      <c r="D1554" s="490" t="s">
        <v>5851</v>
      </c>
      <c r="E1554" s="490" t="s">
        <v>4314</v>
      </c>
      <c r="F1554" s="233" t="s">
        <v>7207</v>
      </c>
      <c r="G1554" s="233" t="s">
        <v>3725</v>
      </c>
      <c r="H1554" s="287" t="s">
        <v>2950</v>
      </c>
      <c r="I1554" s="496" t="s">
        <v>6681</v>
      </c>
      <c r="J1554" s="478" t="s">
        <v>1411</v>
      </c>
      <c r="K1554" s="233" t="s">
        <v>1084</v>
      </c>
      <c r="L1554" s="496" t="s">
        <v>7208</v>
      </c>
      <c r="M1554" s="252">
        <v>28180</v>
      </c>
      <c r="N1554" s="269"/>
      <c r="O1554" s="269"/>
      <c r="P1554" s="251" t="s">
        <v>4838</v>
      </c>
      <c r="AB1554" s="288"/>
    </row>
    <row r="1555" spans="1:28" x14ac:dyDescent="0.15">
      <c r="A1555" s="212" t="s">
        <v>1471</v>
      </c>
      <c r="C1555" s="493" t="s">
        <v>3821</v>
      </c>
      <c r="D1555" s="490" t="s">
        <v>5368</v>
      </c>
      <c r="E1555" s="490" t="s">
        <v>4314</v>
      </c>
      <c r="F1555" s="233" t="s">
        <v>4967</v>
      </c>
      <c r="G1555" s="233" t="s">
        <v>2656</v>
      </c>
      <c r="H1555" s="287" t="s">
        <v>2951</v>
      </c>
      <c r="I1555" s="496" t="s">
        <v>629</v>
      </c>
      <c r="J1555" s="478" t="s">
        <v>1411</v>
      </c>
      <c r="K1555" s="233" t="s">
        <v>3364</v>
      </c>
      <c r="L1555" s="496" t="s">
        <v>6332</v>
      </c>
      <c r="M1555" s="252">
        <v>28549</v>
      </c>
      <c r="N1555" s="269"/>
      <c r="O1555" s="269"/>
      <c r="P1555" s="251" t="s">
        <v>5897</v>
      </c>
      <c r="AB1555" s="288"/>
    </row>
    <row r="1556" spans="1:28" x14ac:dyDescent="0.15">
      <c r="A1556" s="212" t="s">
        <v>1471</v>
      </c>
      <c r="C1556" s="493" t="s">
        <v>3821</v>
      </c>
      <c r="D1556" s="490" t="s">
        <v>5368</v>
      </c>
      <c r="E1556" s="490" t="s">
        <v>4314</v>
      </c>
      <c r="F1556" s="233" t="s">
        <v>4968</v>
      </c>
      <c r="G1556" s="233" t="s">
        <v>1846</v>
      </c>
      <c r="H1556" s="287" t="s">
        <v>4007</v>
      </c>
      <c r="I1556" s="496" t="s">
        <v>38</v>
      </c>
      <c r="J1556" s="478" t="s">
        <v>1411</v>
      </c>
      <c r="K1556" s="233" t="s">
        <v>3365</v>
      </c>
      <c r="L1556" s="496" t="s">
        <v>630</v>
      </c>
      <c r="M1556" s="252">
        <v>28920</v>
      </c>
      <c r="N1556" s="269"/>
      <c r="O1556" s="269"/>
      <c r="P1556" s="251" t="s">
        <v>4838</v>
      </c>
      <c r="AB1556" s="288"/>
    </row>
    <row r="1557" spans="1:28" x14ac:dyDescent="0.15">
      <c r="A1557" s="212" t="s">
        <v>1471</v>
      </c>
      <c r="C1557" s="493" t="s">
        <v>3821</v>
      </c>
      <c r="D1557" s="490" t="s">
        <v>5368</v>
      </c>
      <c r="E1557" s="490" t="s">
        <v>4314</v>
      </c>
      <c r="F1557" s="233" t="s">
        <v>4969</v>
      </c>
      <c r="G1557" s="233" t="s">
        <v>3726</v>
      </c>
      <c r="H1557" s="287" t="s">
        <v>4008</v>
      </c>
      <c r="I1557" s="496" t="s">
        <v>38</v>
      </c>
      <c r="J1557" s="478" t="s">
        <v>1411</v>
      </c>
      <c r="K1557" s="233" t="s">
        <v>631</v>
      </c>
      <c r="L1557" s="496" t="s">
        <v>1967</v>
      </c>
      <c r="M1557" s="252">
        <v>29216</v>
      </c>
      <c r="N1557" s="269"/>
      <c r="O1557" s="269"/>
      <c r="P1557" s="251" t="s">
        <v>4838</v>
      </c>
      <c r="AB1557" s="288"/>
    </row>
    <row r="1558" spans="1:28" ht="28.5" x14ac:dyDescent="0.15">
      <c r="A1558" s="212" t="s">
        <v>1471</v>
      </c>
      <c r="C1558" s="493" t="s">
        <v>3821</v>
      </c>
      <c r="D1558" s="490" t="s">
        <v>5368</v>
      </c>
      <c r="E1558" s="490" t="s">
        <v>4314</v>
      </c>
      <c r="F1558" s="233" t="s">
        <v>4970</v>
      </c>
      <c r="G1558" s="233" t="s">
        <v>2658</v>
      </c>
      <c r="H1558" s="287" t="s">
        <v>2953</v>
      </c>
      <c r="I1558" s="496" t="s">
        <v>632</v>
      </c>
      <c r="J1558" s="478" t="s">
        <v>1411</v>
      </c>
      <c r="K1558" s="233" t="s">
        <v>1795</v>
      </c>
      <c r="L1558" s="496" t="s">
        <v>1827</v>
      </c>
      <c r="M1558" s="252">
        <v>29291</v>
      </c>
      <c r="N1558" s="269"/>
      <c r="O1558" s="269"/>
      <c r="P1558" s="251" t="s">
        <v>4838</v>
      </c>
      <c r="AB1558" s="288"/>
    </row>
    <row r="1559" spans="1:28" x14ac:dyDescent="0.15">
      <c r="A1559" s="212" t="s">
        <v>1471</v>
      </c>
      <c r="C1559" s="493" t="s">
        <v>3821</v>
      </c>
      <c r="D1559" s="490" t="s">
        <v>5368</v>
      </c>
      <c r="E1559" s="490" t="s">
        <v>4314</v>
      </c>
      <c r="F1559" s="233" t="s">
        <v>4971</v>
      </c>
      <c r="G1559" s="233" t="s">
        <v>3727</v>
      </c>
      <c r="H1559" s="287" t="s">
        <v>4009</v>
      </c>
      <c r="I1559" s="496" t="s">
        <v>4925</v>
      </c>
      <c r="J1559" s="478" t="s">
        <v>1411</v>
      </c>
      <c r="K1559" s="458" t="s">
        <v>93</v>
      </c>
      <c r="L1559" s="495" t="s">
        <v>1968</v>
      </c>
      <c r="M1559" s="252">
        <v>29382</v>
      </c>
      <c r="N1559" s="269"/>
      <c r="O1559" s="269"/>
      <c r="P1559" s="251" t="s">
        <v>4838</v>
      </c>
      <c r="AB1559" s="288"/>
    </row>
    <row r="1560" spans="1:28" x14ac:dyDescent="0.15">
      <c r="A1560" s="212" t="s">
        <v>1471</v>
      </c>
      <c r="C1560" s="493" t="s">
        <v>3821</v>
      </c>
      <c r="D1560" s="490" t="s">
        <v>5368</v>
      </c>
      <c r="E1560" s="490" t="s">
        <v>4314</v>
      </c>
      <c r="F1560" s="233" t="s">
        <v>4972</v>
      </c>
      <c r="G1560" s="233" t="s">
        <v>3728</v>
      </c>
      <c r="H1560" s="287" t="s">
        <v>4010</v>
      </c>
      <c r="I1560" s="496" t="s">
        <v>634</v>
      </c>
      <c r="J1560" s="478" t="s">
        <v>1411</v>
      </c>
      <c r="K1560" s="233" t="s">
        <v>633</v>
      </c>
      <c r="L1560" s="496" t="s">
        <v>4813</v>
      </c>
      <c r="M1560" s="252">
        <v>36294</v>
      </c>
      <c r="N1560" s="269"/>
      <c r="O1560" s="269"/>
      <c r="P1560" s="251" t="s">
        <v>4838</v>
      </c>
      <c r="AB1560" s="288"/>
    </row>
    <row r="1561" spans="1:28" ht="28.5" x14ac:dyDescent="0.15">
      <c r="A1561" s="212" t="s">
        <v>1471</v>
      </c>
      <c r="C1561" s="493" t="s">
        <v>3821</v>
      </c>
      <c r="D1561" s="490" t="s">
        <v>5368</v>
      </c>
      <c r="E1561" s="490" t="s">
        <v>4314</v>
      </c>
      <c r="F1561" s="233" t="s">
        <v>6463</v>
      </c>
      <c r="G1561" s="233" t="s">
        <v>2653</v>
      </c>
      <c r="H1561" s="287" t="s">
        <v>2948</v>
      </c>
      <c r="I1561" s="496" t="s">
        <v>635</v>
      </c>
      <c r="J1561" s="478" t="s">
        <v>1411</v>
      </c>
      <c r="K1561" s="233" t="s">
        <v>3366</v>
      </c>
      <c r="L1561" s="496" t="s">
        <v>6023</v>
      </c>
      <c r="M1561" s="252">
        <v>25273</v>
      </c>
      <c r="N1561" s="269"/>
      <c r="O1561" s="269"/>
      <c r="P1561" s="251" t="s">
        <v>4838</v>
      </c>
      <c r="AB1561" s="288"/>
    </row>
    <row r="1562" spans="1:28" x14ac:dyDescent="0.15">
      <c r="A1562" s="212" t="s">
        <v>1471</v>
      </c>
      <c r="C1562" s="493" t="s">
        <v>3821</v>
      </c>
      <c r="D1562" s="490" t="s">
        <v>5368</v>
      </c>
      <c r="E1562" s="490" t="s">
        <v>4314</v>
      </c>
      <c r="F1562" s="233" t="s">
        <v>4973</v>
      </c>
      <c r="G1562" s="233" t="s">
        <v>3729</v>
      </c>
      <c r="H1562" s="287" t="s">
        <v>4011</v>
      </c>
      <c r="I1562" s="496" t="s">
        <v>635</v>
      </c>
      <c r="J1562" s="478" t="s">
        <v>1411</v>
      </c>
      <c r="K1562" s="233" t="s">
        <v>636</v>
      </c>
      <c r="L1562" s="454" t="s">
        <v>8190</v>
      </c>
      <c r="M1562" s="252">
        <v>32694</v>
      </c>
      <c r="N1562" s="269"/>
      <c r="O1562" s="269"/>
      <c r="P1562" s="251" t="s">
        <v>4838</v>
      </c>
      <c r="AB1562" s="288"/>
    </row>
    <row r="1563" spans="1:28" x14ac:dyDescent="0.15">
      <c r="A1563" s="212" t="s">
        <v>1471</v>
      </c>
      <c r="C1563" s="493" t="s">
        <v>3821</v>
      </c>
      <c r="D1563" s="490" t="s">
        <v>5368</v>
      </c>
      <c r="E1563" s="490" t="s">
        <v>4314</v>
      </c>
      <c r="F1563" s="233" t="s">
        <v>4974</v>
      </c>
      <c r="G1563" s="233" t="s">
        <v>3730</v>
      </c>
      <c r="H1563" s="287" t="s">
        <v>6024</v>
      </c>
      <c r="I1563" s="496" t="s">
        <v>6025</v>
      </c>
      <c r="J1563" s="478" t="s">
        <v>1411</v>
      </c>
      <c r="K1563" s="233" t="s">
        <v>637</v>
      </c>
      <c r="L1563" s="496" t="s">
        <v>638</v>
      </c>
      <c r="M1563" s="252">
        <v>22756</v>
      </c>
      <c r="N1563" s="269"/>
      <c r="O1563" s="269"/>
      <c r="P1563" s="251" t="s">
        <v>4838</v>
      </c>
      <c r="AB1563" s="288"/>
    </row>
    <row r="1564" spans="1:28" x14ac:dyDescent="0.15">
      <c r="A1564" s="212" t="s">
        <v>1471</v>
      </c>
      <c r="C1564" s="493" t="s">
        <v>3821</v>
      </c>
      <c r="D1564" s="490" t="s">
        <v>5368</v>
      </c>
      <c r="E1564" s="490" t="s">
        <v>4314</v>
      </c>
      <c r="F1564" s="233" t="s">
        <v>4975</v>
      </c>
      <c r="G1564" s="233" t="s">
        <v>3731</v>
      </c>
      <c r="H1564" s="287" t="s">
        <v>4012</v>
      </c>
      <c r="I1564" s="496" t="s">
        <v>6025</v>
      </c>
      <c r="J1564" s="478" t="s">
        <v>1411</v>
      </c>
      <c r="K1564" s="233" t="s">
        <v>639</v>
      </c>
      <c r="L1564" s="496" t="s">
        <v>640</v>
      </c>
      <c r="M1564" s="252">
        <v>30700</v>
      </c>
      <c r="N1564" s="269"/>
      <c r="O1564" s="269"/>
      <c r="P1564" s="251" t="s">
        <v>4838</v>
      </c>
      <c r="AB1564" s="288"/>
    </row>
    <row r="1565" spans="1:28" x14ac:dyDescent="0.15">
      <c r="A1565" s="212" t="s">
        <v>1471</v>
      </c>
      <c r="C1565" s="493" t="s">
        <v>3821</v>
      </c>
      <c r="D1565" s="490" t="s">
        <v>5368</v>
      </c>
      <c r="E1565" s="490" t="s">
        <v>4314</v>
      </c>
      <c r="F1565" s="233" t="s">
        <v>4976</v>
      </c>
      <c r="G1565" s="233" t="s">
        <v>2651</v>
      </c>
      <c r="H1565" s="287" t="s">
        <v>2946</v>
      </c>
      <c r="I1565" s="496" t="s">
        <v>2464</v>
      </c>
      <c r="J1565" s="478" t="s">
        <v>1411</v>
      </c>
      <c r="K1565" s="233" t="s">
        <v>641</v>
      </c>
      <c r="L1565" s="496" t="s">
        <v>642</v>
      </c>
      <c r="M1565" s="252">
        <v>30106</v>
      </c>
      <c r="N1565" s="269"/>
      <c r="O1565" s="269"/>
      <c r="P1565" s="251" t="s">
        <v>4838</v>
      </c>
      <c r="AB1565" s="288"/>
    </row>
    <row r="1566" spans="1:28" x14ac:dyDescent="0.15">
      <c r="A1566" s="212" t="s">
        <v>1471</v>
      </c>
      <c r="C1566" s="493" t="s">
        <v>3821</v>
      </c>
      <c r="D1566" s="490" t="s">
        <v>5851</v>
      </c>
      <c r="E1566" s="490" t="s">
        <v>4314</v>
      </c>
      <c r="F1566" s="233" t="s">
        <v>4977</v>
      </c>
      <c r="G1566" s="233" t="s">
        <v>2650</v>
      </c>
      <c r="H1566" s="287" t="s">
        <v>2945</v>
      </c>
      <c r="I1566" s="496" t="s">
        <v>1079</v>
      </c>
      <c r="J1566" s="478" t="s">
        <v>1411</v>
      </c>
      <c r="K1566" s="233" t="s">
        <v>4507</v>
      </c>
      <c r="L1566" s="496" t="s">
        <v>4814</v>
      </c>
      <c r="M1566" s="252">
        <v>39500</v>
      </c>
      <c r="N1566" s="269"/>
      <c r="O1566" s="269"/>
      <c r="P1566" s="251" t="s">
        <v>4838</v>
      </c>
      <c r="AB1566" s="288"/>
    </row>
    <row r="1567" spans="1:28" ht="28.5" x14ac:dyDescent="0.15">
      <c r="C1567" s="493" t="s">
        <v>3821</v>
      </c>
      <c r="D1567" s="490" t="s">
        <v>5851</v>
      </c>
      <c r="E1567" s="490" t="s">
        <v>4314</v>
      </c>
      <c r="F1567" s="233" t="s">
        <v>6576</v>
      </c>
      <c r="G1567" s="233" t="s">
        <v>6577</v>
      </c>
      <c r="H1567" s="287" t="s">
        <v>6578</v>
      </c>
      <c r="I1567" s="496" t="s">
        <v>6579</v>
      </c>
      <c r="J1567" s="478" t="s">
        <v>1411</v>
      </c>
      <c r="K1567" s="233" t="s">
        <v>6580</v>
      </c>
      <c r="L1567" s="496" t="s">
        <v>7869</v>
      </c>
      <c r="M1567" s="252">
        <v>43518</v>
      </c>
      <c r="N1567" s="269"/>
      <c r="O1567" s="269"/>
      <c r="P1567" s="251" t="s">
        <v>4838</v>
      </c>
      <c r="AB1567" s="288"/>
    </row>
    <row r="1568" spans="1:28" x14ac:dyDescent="0.15">
      <c r="A1568" s="212" t="s">
        <v>4773</v>
      </c>
      <c r="C1568" s="493" t="s">
        <v>3821</v>
      </c>
      <c r="D1568" s="490" t="s">
        <v>5285</v>
      </c>
      <c r="E1568" s="490" t="s">
        <v>4315</v>
      </c>
      <c r="F1568" s="233" t="s">
        <v>4957</v>
      </c>
      <c r="G1568" s="233" t="s">
        <v>2667</v>
      </c>
      <c r="H1568" s="287" t="s">
        <v>2964</v>
      </c>
      <c r="I1568" s="496" t="s">
        <v>644</v>
      </c>
      <c r="J1568" s="478" t="s">
        <v>1411</v>
      </c>
      <c r="K1568" s="233" t="s">
        <v>643</v>
      </c>
      <c r="L1568" s="496" t="s">
        <v>1993</v>
      </c>
      <c r="M1568" s="252">
        <v>21593</v>
      </c>
      <c r="N1568" s="269"/>
      <c r="O1568" s="269"/>
      <c r="P1568" s="251" t="s">
        <v>4839</v>
      </c>
      <c r="AB1568" s="288"/>
    </row>
    <row r="1569" spans="1:28" ht="28.5" x14ac:dyDescent="0.15">
      <c r="A1569" s="212" t="s">
        <v>4773</v>
      </c>
      <c r="C1569" s="493" t="s">
        <v>3821</v>
      </c>
      <c r="D1569" s="490" t="s">
        <v>5285</v>
      </c>
      <c r="E1569" s="490" t="s">
        <v>4315</v>
      </c>
      <c r="F1569" s="233" t="s">
        <v>4958</v>
      </c>
      <c r="G1569" s="233" t="s">
        <v>3732</v>
      </c>
      <c r="H1569" s="287" t="s">
        <v>4013</v>
      </c>
      <c r="I1569" s="496" t="s">
        <v>645</v>
      </c>
      <c r="J1569" s="478" t="s">
        <v>1411</v>
      </c>
      <c r="K1569" s="233" t="s">
        <v>4744</v>
      </c>
      <c r="L1569" s="454" t="s">
        <v>7565</v>
      </c>
      <c r="M1569" s="252">
        <v>38412</v>
      </c>
      <c r="N1569" s="269"/>
      <c r="O1569" s="269"/>
      <c r="P1569" s="251" t="s">
        <v>4839</v>
      </c>
      <c r="AB1569" s="288"/>
    </row>
    <row r="1570" spans="1:28" x14ac:dyDescent="0.15">
      <c r="A1570" s="212" t="s">
        <v>4773</v>
      </c>
      <c r="C1570" s="493" t="s">
        <v>3821</v>
      </c>
      <c r="D1570" s="490" t="s">
        <v>5285</v>
      </c>
      <c r="E1570" s="490" t="s">
        <v>4315</v>
      </c>
      <c r="F1570" s="233" t="s">
        <v>4959</v>
      </c>
      <c r="G1570" s="233" t="s">
        <v>3733</v>
      </c>
      <c r="H1570" s="287" t="s">
        <v>4014</v>
      </c>
      <c r="I1570" s="496" t="s">
        <v>647</v>
      </c>
      <c r="J1570" s="478" t="s">
        <v>1411</v>
      </c>
      <c r="K1570" s="233" t="s">
        <v>646</v>
      </c>
      <c r="L1570" s="496" t="s">
        <v>6581</v>
      </c>
      <c r="M1570" s="252">
        <v>28496</v>
      </c>
      <c r="N1570" s="269"/>
      <c r="O1570" s="269"/>
      <c r="P1570" s="251" t="s">
        <v>4839</v>
      </c>
      <c r="AB1570" s="288"/>
    </row>
    <row r="1571" spans="1:28" x14ac:dyDescent="0.15">
      <c r="A1571" s="212" t="s">
        <v>4773</v>
      </c>
      <c r="C1571" s="493" t="s">
        <v>3821</v>
      </c>
      <c r="D1571" s="490" t="s">
        <v>5285</v>
      </c>
      <c r="E1571" s="490" t="s">
        <v>4315</v>
      </c>
      <c r="F1571" s="233" t="s">
        <v>4960</v>
      </c>
      <c r="G1571" s="233" t="s">
        <v>2668</v>
      </c>
      <c r="H1571" s="287" t="s">
        <v>2965</v>
      </c>
      <c r="I1571" s="496" t="s">
        <v>650</v>
      </c>
      <c r="J1571" s="478" t="s">
        <v>1411</v>
      </c>
      <c r="K1571" s="233" t="s">
        <v>648</v>
      </c>
      <c r="L1571" s="496" t="s">
        <v>649</v>
      </c>
      <c r="M1571" s="252">
        <v>28913</v>
      </c>
      <c r="N1571" s="269"/>
      <c r="O1571" s="269"/>
      <c r="P1571" s="251" t="s">
        <v>4839</v>
      </c>
      <c r="AB1571" s="288"/>
    </row>
    <row r="1572" spans="1:28" x14ac:dyDescent="0.15">
      <c r="A1572" s="212" t="s">
        <v>4773</v>
      </c>
      <c r="C1572" s="493" t="s">
        <v>3821</v>
      </c>
      <c r="D1572" s="490" t="s">
        <v>5285</v>
      </c>
      <c r="E1572" s="490" t="s">
        <v>4315</v>
      </c>
      <c r="F1572" s="233" t="s">
        <v>4961</v>
      </c>
      <c r="G1572" s="233" t="s">
        <v>2669</v>
      </c>
      <c r="H1572" s="287" t="s">
        <v>2966</v>
      </c>
      <c r="I1572" s="496" t="s">
        <v>653</v>
      </c>
      <c r="J1572" s="478" t="s">
        <v>1411</v>
      </c>
      <c r="K1572" s="233" t="s">
        <v>651</v>
      </c>
      <c r="L1572" s="496" t="s">
        <v>652</v>
      </c>
      <c r="M1572" s="252">
        <v>29675</v>
      </c>
      <c r="N1572" s="269"/>
      <c r="O1572" s="269"/>
      <c r="P1572" s="251" t="s">
        <v>4839</v>
      </c>
      <c r="AB1572" s="288"/>
    </row>
    <row r="1573" spans="1:28" x14ac:dyDescent="0.15">
      <c r="A1573" s="212" t="s">
        <v>4773</v>
      </c>
      <c r="C1573" s="493" t="s">
        <v>3821</v>
      </c>
      <c r="D1573" s="490" t="s">
        <v>5285</v>
      </c>
      <c r="E1573" s="490" t="s">
        <v>4315</v>
      </c>
      <c r="F1573" s="233" t="s">
        <v>4962</v>
      </c>
      <c r="G1573" s="233" t="s">
        <v>2670</v>
      </c>
      <c r="H1573" s="287" t="s">
        <v>2967</v>
      </c>
      <c r="I1573" s="496" t="s">
        <v>655</v>
      </c>
      <c r="J1573" s="478" t="s">
        <v>1411</v>
      </c>
      <c r="K1573" s="233" t="s">
        <v>654</v>
      </c>
      <c r="L1573" s="496" t="s">
        <v>6467</v>
      </c>
      <c r="M1573" s="252">
        <v>30041</v>
      </c>
      <c r="N1573" s="269"/>
      <c r="O1573" s="269"/>
      <c r="P1573" s="251" t="s">
        <v>4839</v>
      </c>
      <c r="AB1573" s="288"/>
    </row>
    <row r="1574" spans="1:28" x14ac:dyDescent="0.15">
      <c r="A1574" s="212" t="s">
        <v>4773</v>
      </c>
      <c r="C1574" s="493" t="s">
        <v>3821</v>
      </c>
      <c r="D1574" s="490" t="s">
        <v>5285</v>
      </c>
      <c r="E1574" s="490" t="s">
        <v>4315</v>
      </c>
      <c r="F1574" s="233" t="s">
        <v>4963</v>
      </c>
      <c r="G1574" s="233" t="s">
        <v>3735</v>
      </c>
      <c r="H1574" s="287" t="s">
        <v>4016</v>
      </c>
      <c r="I1574" s="496" t="s">
        <v>2313</v>
      </c>
      <c r="J1574" s="478" t="s">
        <v>1411</v>
      </c>
      <c r="K1574" s="233" t="s">
        <v>660</v>
      </c>
      <c r="L1574" s="496" t="s">
        <v>5916</v>
      </c>
      <c r="M1574" s="252">
        <v>27302</v>
      </c>
      <c r="N1574" s="269"/>
      <c r="O1574" s="269"/>
      <c r="P1574" s="251" t="s">
        <v>4839</v>
      </c>
      <c r="AB1574" s="288"/>
    </row>
    <row r="1575" spans="1:28" x14ac:dyDescent="0.15">
      <c r="A1575" s="212" t="s">
        <v>4919</v>
      </c>
      <c r="C1575" s="493" t="s">
        <v>3821</v>
      </c>
      <c r="D1575" s="490" t="s">
        <v>5285</v>
      </c>
      <c r="E1575" s="490" t="s">
        <v>4315</v>
      </c>
      <c r="F1575" s="233" t="s">
        <v>5073</v>
      </c>
      <c r="G1575" s="233" t="s">
        <v>3736</v>
      </c>
      <c r="H1575" s="287" t="s">
        <v>4017</v>
      </c>
      <c r="I1575" s="496" t="s">
        <v>2314</v>
      </c>
      <c r="J1575" s="478" t="s">
        <v>1411</v>
      </c>
      <c r="K1575" s="233" t="s">
        <v>661</v>
      </c>
      <c r="L1575" s="496" t="s">
        <v>662</v>
      </c>
      <c r="M1575" s="252">
        <v>34145</v>
      </c>
      <c r="N1575" s="269"/>
      <c r="O1575" s="269"/>
      <c r="P1575" s="251" t="s">
        <v>5895</v>
      </c>
      <c r="AB1575" s="288"/>
    </row>
    <row r="1576" spans="1:28" x14ac:dyDescent="0.15">
      <c r="A1576" s="212" t="s">
        <v>4773</v>
      </c>
      <c r="C1576" s="493" t="s">
        <v>3821</v>
      </c>
      <c r="D1576" s="490" t="s">
        <v>5285</v>
      </c>
      <c r="E1576" s="490" t="s">
        <v>4315</v>
      </c>
      <c r="F1576" s="233" t="s">
        <v>4964</v>
      </c>
      <c r="G1576" s="233" t="s">
        <v>2671</v>
      </c>
      <c r="H1576" s="287" t="s">
        <v>2968</v>
      </c>
      <c r="I1576" s="496" t="s">
        <v>666</v>
      </c>
      <c r="J1576" s="478" t="s">
        <v>1411</v>
      </c>
      <c r="K1576" s="233" t="s">
        <v>664</v>
      </c>
      <c r="L1576" s="496" t="s">
        <v>665</v>
      </c>
      <c r="M1576" s="252">
        <v>26015</v>
      </c>
      <c r="N1576" s="269"/>
      <c r="O1576" s="269"/>
      <c r="P1576" s="251" t="s">
        <v>4839</v>
      </c>
      <c r="AB1576" s="288"/>
    </row>
    <row r="1577" spans="1:28" x14ac:dyDescent="0.15">
      <c r="C1577" s="493" t="s">
        <v>3821</v>
      </c>
      <c r="D1577" s="490" t="s">
        <v>5285</v>
      </c>
      <c r="E1577" s="490" t="s">
        <v>4315</v>
      </c>
      <c r="F1577" s="233" t="s">
        <v>6327</v>
      </c>
      <c r="G1577" s="233" t="s">
        <v>6464</v>
      </c>
      <c r="H1577" s="287" t="s">
        <v>6465</v>
      </c>
      <c r="I1577" s="496" t="s">
        <v>1896</v>
      </c>
      <c r="J1577" s="478" t="s">
        <v>1411</v>
      </c>
      <c r="K1577" s="233" t="s">
        <v>6327</v>
      </c>
      <c r="L1577" s="617" t="s">
        <v>8193</v>
      </c>
      <c r="M1577" s="252">
        <v>43087</v>
      </c>
      <c r="N1577" s="269"/>
      <c r="O1577" s="269"/>
      <c r="P1577" s="251" t="s">
        <v>6466</v>
      </c>
      <c r="AB1577" s="288"/>
    </row>
    <row r="1578" spans="1:28" ht="28.5" x14ac:dyDescent="0.15">
      <c r="A1578" s="212" t="s">
        <v>4920</v>
      </c>
      <c r="C1578" s="493" t="s">
        <v>3821</v>
      </c>
      <c r="D1578" s="490" t="s">
        <v>5252</v>
      </c>
      <c r="E1578" s="490" t="s">
        <v>1950</v>
      </c>
      <c r="F1578" s="233" t="s">
        <v>5980</v>
      </c>
      <c r="G1578" s="233" t="s">
        <v>8197</v>
      </c>
      <c r="H1578" s="287" t="s">
        <v>7874</v>
      </c>
      <c r="I1578" s="496" t="s">
        <v>7066</v>
      </c>
      <c r="J1578" s="478" t="s">
        <v>1411</v>
      </c>
      <c r="K1578" s="233" t="s">
        <v>4743</v>
      </c>
      <c r="L1578" s="496" t="s">
        <v>667</v>
      </c>
      <c r="M1578" s="252">
        <v>38808</v>
      </c>
      <c r="N1578" s="269"/>
      <c r="O1578" s="269"/>
      <c r="P1578" s="251" t="s">
        <v>4840</v>
      </c>
      <c r="AB1578" s="288"/>
    </row>
    <row r="1579" spans="1:28" x14ac:dyDescent="0.15">
      <c r="A1579" s="212" t="s">
        <v>4920</v>
      </c>
      <c r="C1579" s="493" t="s">
        <v>3821</v>
      </c>
      <c r="D1579" s="490" t="s">
        <v>5252</v>
      </c>
      <c r="E1579" s="490" t="s">
        <v>1950</v>
      </c>
      <c r="F1579" s="233" t="s">
        <v>5981</v>
      </c>
      <c r="G1579" s="233" t="s">
        <v>3737</v>
      </c>
      <c r="H1579" s="287" t="s">
        <v>4018</v>
      </c>
      <c r="I1579" s="496" t="s">
        <v>5547</v>
      </c>
      <c r="J1579" s="478" t="s">
        <v>1411</v>
      </c>
      <c r="K1579" s="233" t="s">
        <v>669</v>
      </c>
      <c r="L1579" s="496" t="s">
        <v>2261</v>
      </c>
      <c r="M1579" s="252">
        <v>22503</v>
      </c>
      <c r="N1579" s="269"/>
      <c r="O1579" s="269"/>
      <c r="P1579" s="251" t="s">
        <v>4840</v>
      </c>
      <c r="AB1579" s="288"/>
    </row>
    <row r="1580" spans="1:28" x14ac:dyDescent="0.15">
      <c r="A1580" s="212" t="s">
        <v>4920</v>
      </c>
      <c r="C1580" s="493" t="s">
        <v>3821</v>
      </c>
      <c r="D1580" s="490" t="s">
        <v>5252</v>
      </c>
      <c r="E1580" s="490" t="s">
        <v>1950</v>
      </c>
      <c r="F1580" s="233" t="s">
        <v>5548</v>
      </c>
      <c r="G1580" s="233" t="s">
        <v>3738</v>
      </c>
      <c r="H1580" s="287" t="s">
        <v>4019</v>
      </c>
      <c r="I1580" s="496" t="s">
        <v>5549</v>
      </c>
      <c r="J1580" s="478" t="s">
        <v>1411</v>
      </c>
      <c r="K1580" s="233" t="s">
        <v>670</v>
      </c>
      <c r="L1580" s="496" t="s">
        <v>1807</v>
      </c>
      <c r="M1580" s="252">
        <v>24572</v>
      </c>
      <c r="N1580" s="269"/>
      <c r="O1580" s="269"/>
      <c r="P1580" s="251" t="s">
        <v>4840</v>
      </c>
      <c r="AB1580" s="288"/>
    </row>
    <row r="1581" spans="1:28" x14ac:dyDescent="0.15">
      <c r="A1581" s="212" t="s">
        <v>4915</v>
      </c>
      <c r="C1581" s="493" t="s">
        <v>3821</v>
      </c>
      <c r="D1581" s="490" t="s">
        <v>5252</v>
      </c>
      <c r="E1581" s="490" t="s">
        <v>1950</v>
      </c>
      <c r="F1581" s="233" t="s">
        <v>5121</v>
      </c>
      <c r="G1581" s="233" t="s">
        <v>2672</v>
      </c>
      <c r="H1581" s="287" t="s">
        <v>2969</v>
      </c>
      <c r="I1581" s="496" t="s">
        <v>672</v>
      </c>
      <c r="J1581" s="478" t="s">
        <v>1411</v>
      </c>
      <c r="K1581" s="233" t="s">
        <v>671</v>
      </c>
      <c r="L1581" s="496" t="s">
        <v>7566</v>
      </c>
      <c r="M1581" s="252">
        <v>26023</v>
      </c>
      <c r="N1581" s="269"/>
      <c r="O1581" s="269"/>
      <c r="P1581" s="251" t="s">
        <v>5896</v>
      </c>
      <c r="AB1581" s="288"/>
    </row>
    <row r="1582" spans="1:28" x14ac:dyDescent="0.15">
      <c r="A1582" s="212" t="s">
        <v>4920</v>
      </c>
      <c r="C1582" s="493" t="s">
        <v>3821</v>
      </c>
      <c r="D1582" s="490" t="s">
        <v>5252</v>
      </c>
      <c r="E1582" s="490" t="s">
        <v>1950</v>
      </c>
      <c r="F1582" s="233" t="s">
        <v>6026</v>
      </c>
      <c r="G1582" s="233" t="s">
        <v>3739</v>
      </c>
      <c r="H1582" s="287" t="s">
        <v>4020</v>
      </c>
      <c r="I1582" s="496" t="s">
        <v>674</v>
      </c>
      <c r="J1582" s="478" t="s">
        <v>1411</v>
      </c>
      <c r="K1582" s="233" t="s">
        <v>673</v>
      </c>
      <c r="L1582" s="496" t="s">
        <v>7872</v>
      </c>
      <c r="M1582" s="252">
        <v>36714</v>
      </c>
      <c r="N1582" s="269"/>
      <c r="O1582" s="269"/>
      <c r="P1582" s="251" t="s">
        <v>4840</v>
      </c>
      <c r="AB1582" s="288"/>
    </row>
    <row r="1583" spans="1:28" x14ac:dyDescent="0.15">
      <c r="A1583" s="212" t="s">
        <v>4915</v>
      </c>
      <c r="C1583" s="493" t="s">
        <v>3821</v>
      </c>
      <c r="D1583" s="490" t="s">
        <v>5252</v>
      </c>
      <c r="E1583" s="490" t="s">
        <v>1950</v>
      </c>
      <c r="F1583" s="233" t="s">
        <v>5122</v>
      </c>
      <c r="G1583" s="233" t="s">
        <v>2673</v>
      </c>
      <c r="H1583" s="287" t="s">
        <v>2970</v>
      </c>
      <c r="I1583" s="496" t="s">
        <v>676</v>
      </c>
      <c r="J1583" s="478" t="s">
        <v>1411</v>
      </c>
      <c r="K1583" s="233" t="s">
        <v>675</v>
      </c>
      <c r="L1583" s="496" t="s">
        <v>6472</v>
      </c>
      <c r="M1583" s="252">
        <v>23979</v>
      </c>
      <c r="N1583" s="269"/>
      <c r="O1583" s="269"/>
      <c r="P1583" s="251" t="s">
        <v>5896</v>
      </c>
      <c r="AB1583" s="288"/>
    </row>
    <row r="1584" spans="1:28" x14ac:dyDescent="0.15">
      <c r="A1584" s="212" t="s">
        <v>4920</v>
      </c>
      <c r="C1584" s="493" t="s">
        <v>3821</v>
      </c>
      <c r="D1584" s="490" t="s">
        <v>5252</v>
      </c>
      <c r="E1584" s="490" t="s">
        <v>1950</v>
      </c>
      <c r="F1584" s="233" t="s">
        <v>6027</v>
      </c>
      <c r="G1584" s="233" t="s">
        <v>2676</v>
      </c>
      <c r="H1584" s="287" t="s">
        <v>2973</v>
      </c>
      <c r="I1584" s="496" t="s">
        <v>678</v>
      </c>
      <c r="J1584" s="478" t="s">
        <v>1411</v>
      </c>
      <c r="K1584" s="233" t="s">
        <v>677</v>
      </c>
      <c r="L1584" s="496" t="s">
        <v>2315</v>
      </c>
      <c r="M1584" s="252">
        <v>25479</v>
      </c>
      <c r="N1584" s="269"/>
      <c r="O1584" s="269"/>
      <c r="P1584" s="251" t="s">
        <v>4840</v>
      </c>
      <c r="AB1584" s="288"/>
    </row>
    <row r="1585" spans="1:28" x14ac:dyDescent="0.15">
      <c r="A1585" s="212" t="s">
        <v>4920</v>
      </c>
      <c r="C1585" s="493" t="s">
        <v>3821</v>
      </c>
      <c r="D1585" s="490" t="s">
        <v>5252</v>
      </c>
      <c r="E1585" s="490" t="s">
        <v>1950</v>
      </c>
      <c r="F1585" s="233" t="s">
        <v>5982</v>
      </c>
      <c r="G1585" s="233" t="s">
        <v>2675</v>
      </c>
      <c r="H1585" s="287" t="s">
        <v>2972</v>
      </c>
      <c r="I1585" s="496" t="s">
        <v>5550</v>
      </c>
      <c r="J1585" s="478" t="s">
        <v>1411</v>
      </c>
      <c r="K1585" s="233" t="s">
        <v>679</v>
      </c>
      <c r="L1585" s="496" t="s">
        <v>7662</v>
      </c>
      <c r="M1585" s="252">
        <v>25658</v>
      </c>
      <c r="N1585" s="269"/>
      <c r="O1585" s="269"/>
      <c r="P1585" s="251" t="s">
        <v>4840</v>
      </c>
      <c r="AB1585" s="288"/>
    </row>
    <row r="1586" spans="1:28" x14ac:dyDescent="0.15">
      <c r="A1586" s="212" t="s">
        <v>4920</v>
      </c>
      <c r="C1586" s="493" t="s">
        <v>3821</v>
      </c>
      <c r="D1586" s="490" t="s">
        <v>5252</v>
      </c>
      <c r="E1586" s="490" t="s">
        <v>1950</v>
      </c>
      <c r="F1586" s="233" t="s">
        <v>5983</v>
      </c>
      <c r="G1586" s="233" t="s">
        <v>3740</v>
      </c>
      <c r="H1586" s="287" t="s">
        <v>4021</v>
      </c>
      <c r="I1586" s="496" t="s">
        <v>681</v>
      </c>
      <c r="J1586" s="478" t="s">
        <v>1411</v>
      </c>
      <c r="K1586" s="233" t="s">
        <v>680</v>
      </c>
      <c r="L1586" s="496" t="s">
        <v>6583</v>
      </c>
      <c r="M1586" s="252">
        <v>26014</v>
      </c>
      <c r="N1586" s="269"/>
      <c r="O1586" s="269"/>
      <c r="P1586" s="251" t="s">
        <v>4840</v>
      </c>
      <c r="AB1586" s="288"/>
    </row>
    <row r="1587" spans="1:28" x14ac:dyDescent="0.15">
      <c r="A1587" s="212" t="s">
        <v>4920</v>
      </c>
      <c r="C1587" s="493" t="s">
        <v>3821</v>
      </c>
      <c r="D1587" s="490" t="s">
        <v>5252</v>
      </c>
      <c r="E1587" s="490" t="s">
        <v>1950</v>
      </c>
      <c r="F1587" s="233" t="s">
        <v>5984</v>
      </c>
      <c r="G1587" s="233" t="s">
        <v>3741</v>
      </c>
      <c r="H1587" s="287" t="s">
        <v>4022</v>
      </c>
      <c r="I1587" s="496" t="s">
        <v>684</v>
      </c>
      <c r="J1587" s="478" t="s">
        <v>1411</v>
      </c>
      <c r="K1587" s="233" t="s">
        <v>682</v>
      </c>
      <c r="L1587" s="496" t="s">
        <v>683</v>
      </c>
      <c r="M1587" s="252">
        <v>26345</v>
      </c>
      <c r="N1587" s="269"/>
      <c r="O1587" s="269"/>
      <c r="P1587" s="251" t="s">
        <v>4840</v>
      </c>
      <c r="AB1587" s="288"/>
    </row>
    <row r="1588" spans="1:28" x14ac:dyDescent="0.15">
      <c r="A1588" s="212" t="s">
        <v>6091</v>
      </c>
      <c r="C1588" s="493" t="s">
        <v>3821</v>
      </c>
      <c r="D1588" s="490" t="s">
        <v>5252</v>
      </c>
      <c r="E1588" s="490" t="s">
        <v>1950</v>
      </c>
      <c r="F1588" s="233" t="s">
        <v>5123</v>
      </c>
      <c r="G1588" s="233" t="s">
        <v>2674</v>
      </c>
      <c r="H1588" s="287" t="s">
        <v>6473</v>
      </c>
      <c r="I1588" s="496" t="s">
        <v>686</v>
      </c>
      <c r="J1588" s="478" t="s">
        <v>1411</v>
      </c>
      <c r="K1588" s="233" t="s">
        <v>685</v>
      </c>
      <c r="L1588" s="454" t="s">
        <v>1720</v>
      </c>
      <c r="M1588" s="252">
        <v>26527</v>
      </c>
      <c r="N1588" s="269"/>
      <c r="O1588" s="269"/>
      <c r="P1588" s="251" t="s">
        <v>4840</v>
      </c>
      <c r="AB1588" s="288"/>
    </row>
    <row r="1589" spans="1:28" x14ac:dyDescent="0.15">
      <c r="A1589" s="212" t="s">
        <v>4920</v>
      </c>
      <c r="C1589" s="493" t="s">
        <v>3821</v>
      </c>
      <c r="D1589" s="490" t="s">
        <v>5252</v>
      </c>
      <c r="E1589" s="490" t="s">
        <v>1950</v>
      </c>
      <c r="F1589" s="233" t="s">
        <v>4954</v>
      </c>
      <c r="G1589" s="233" t="s">
        <v>2677</v>
      </c>
      <c r="H1589" s="287" t="s">
        <v>2974</v>
      </c>
      <c r="I1589" s="496" t="s">
        <v>2316</v>
      </c>
      <c r="J1589" s="478" t="s">
        <v>1411</v>
      </c>
      <c r="K1589" s="233" t="s">
        <v>687</v>
      </c>
      <c r="L1589" s="496" t="s">
        <v>8198</v>
      </c>
      <c r="M1589" s="252">
        <v>28545</v>
      </c>
      <c r="N1589" s="269"/>
      <c r="O1589" s="269"/>
      <c r="P1589" s="251" t="s">
        <v>4840</v>
      </c>
      <c r="AB1589" s="288"/>
    </row>
    <row r="1590" spans="1:28" x14ac:dyDescent="0.15">
      <c r="A1590" s="212" t="s">
        <v>4920</v>
      </c>
      <c r="C1590" s="493" t="s">
        <v>3821</v>
      </c>
      <c r="D1590" s="490" t="s">
        <v>5252</v>
      </c>
      <c r="E1590" s="490" t="s">
        <v>1950</v>
      </c>
      <c r="F1590" s="233" t="s">
        <v>7211</v>
      </c>
      <c r="G1590" s="233" t="s">
        <v>6642</v>
      </c>
      <c r="H1590" s="287" t="s">
        <v>2975</v>
      </c>
      <c r="I1590" s="496" t="s">
        <v>689</v>
      </c>
      <c r="J1590" s="478" t="s">
        <v>1411</v>
      </c>
      <c r="K1590" s="233" t="s">
        <v>688</v>
      </c>
      <c r="L1590" s="495" t="s">
        <v>7663</v>
      </c>
      <c r="M1590" s="252">
        <v>29311</v>
      </c>
      <c r="N1590" s="269"/>
      <c r="O1590" s="269"/>
      <c r="P1590" s="251" t="s">
        <v>4840</v>
      </c>
      <c r="AB1590" s="288"/>
    </row>
    <row r="1591" spans="1:28" x14ac:dyDescent="0.15">
      <c r="A1591" s="212" t="s">
        <v>4919</v>
      </c>
      <c r="C1591" s="493" t="s">
        <v>3821</v>
      </c>
      <c r="D1591" s="490" t="s">
        <v>5252</v>
      </c>
      <c r="E1591" s="490" t="s">
        <v>1950</v>
      </c>
      <c r="F1591" s="233" t="s">
        <v>5074</v>
      </c>
      <c r="G1591" s="233" t="s">
        <v>3742</v>
      </c>
      <c r="H1591" s="287" t="s">
        <v>4023</v>
      </c>
      <c r="I1591" s="496" t="s">
        <v>691</v>
      </c>
      <c r="J1591" s="478" t="s">
        <v>1411</v>
      </c>
      <c r="K1591" s="233" t="s">
        <v>690</v>
      </c>
      <c r="L1591" s="496" t="s">
        <v>2317</v>
      </c>
      <c r="M1591" s="252">
        <v>29574</v>
      </c>
      <c r="N1591" s="269"/>
      <c r="O1591" s="269"/>
      <c r="P1591" s="251" t="s">
        <v>5895</v>
      </c>
      <c r="AB1591" s="288"/>
    </row>
    <row r="1592" spans="1:28" x14ac:dyDescent="0.15">
      <c r="A1592" s="212" t="s">
        <v>4920</v>
      </c>
      <c r="C1592" s="493" t="s">
        <v>3821</v>
      </c>
      <c r="D1592" s="490" t="s">
        <v>5252</v>
      </c>
      <c r="E1592" s="490" t="s">
        <v>1950</v>
      </c>
      <c r="F1592" s="233" t="s">
        <v>4955</v>
      </c>
      <c r="G1592" s="233" t="s">
        <v>3743</v>
      </c>
      <c r="H1592" s="287" t="s">
        <v>4024</v>
      </c>
      <c r="I1592" s="496" t="s">
        <v>694</v>
      </c>
      <c r="J1592" s="478" t="s">
        <v>1411</v>
      </c>
      <c r="K1592" s="233" t="s">
        <v>692</v>
      </c>
      <c r="L1592" s="496" t="s">
        <v>693</v>
      </c>
      <c r="M1592" s="252">
        <v>37699</v>
      </c>
      <c r="N1592" s="269"/>
      <c r="O1592" s="269"/>
      <c r="P1592" s="251" t="s">
        <v>4840</v>
      </c>
      <c r="AB1592" s="288"/>
    </row>
    <row r="1593" spans="1:28" x14ac:dyDescent="0.15">
      <c r="A1593" s="212" t="s">
        <v>4920</v>
      </c>
      <c r="C1593" s="493" t="s">
        <v>3821</v>
      </c>
      <c r="D1593" s="490" t="s">
        <v>5252</v>
      </c>
      <c r="E1593" s="490" t="s">
        <v>1950</v>
      </c>
      <c r="F1593" s="233" t="s">
        <v>4956</v>
      </c>
      <c r="G1593" s="233" t="s">
        <v>3744</v>
      </c>
      <c r="H1593" s="287" t="s">
        <v>4025</v>
      </c>
      <c r="I1593" s="496" t="s">
        <v>5551</v>
      </c>
      <c r="J1593" s="478" t="s">
        <v>1411</v>
      </c>
      <c r="K1593" s="233" t="s">
        <v>1745</v>
      </c>
      <c r="L1593" s="496" t="s">
        <v>2262</v>
      </c>
      <c r="M1593" s="252">
        <v>40583</v>
      </c>
      <c r="N1593" s="269"/>
      <c r="O1593" s="269"/>
      <c r="P1593" s="251" t="s">
        <v>4840</v>
      </c>
      <c r="AB1593" s="288"/>
    </row>
    <row r="1594" spans="1:28" ht="28.5" x14ac:dyDescent="0.15">
      <c r="A1594" s="212" t="s">
        <v>4918</v>
      </c>
      <c r="C1594" s="493" t="s">
        <v>3821</v>
      </c>
      <c r="D1594" s="490" t="s">
        <v>5239</v>
      </c>
      <c r="E1594" s="490" t="s">
        <v>5229</v>
      </c>
      <c r="F1594" s="233" t="s">
        <v>5029</v>
      </c>
      <c r="G1594" s="233" t="s">
        <v>3745</v>
      </c>
      <c r="H1594" s="287" t="s">
        <v>4026</v>
      </c>
      <c r="I1594" s="496" t="s">
        <v>695</v>
      </c>
      <c r="J1594" s="478" t="s">
        <v>1411</v>
      </c>
      <c r="K1594" s="233" t="s">
        <v>4274</v>
      </c>
      <c r="L1594" s="496" t="s">
        <v>6485</v>
      </c>
      <c r="M1594" s="252">
        <v>23007</v>
      </c>
      <c r="N1594" s="269"/>
      <c r="O1594" s="269"/>
      <c r="P1594" s="251" t="s">
        <v>5899</v>
      </c>
      <c r="AB1594" s="288"/>
    </row>
    <row r="1595" spans="1:28" ht="28.5" x14ac:dyDescent="0.15">
      <c r="A1595" s="212" t="s">
        <v>4918</v>
      </c>
      <c r="C1595" s="493" t="s">
        <v>3821</v>
      </c>
      <c r="D1595" s="490" t="s">
        <v>5239</v>
      </c>
      <c r="E1595" s="490" t="s">
        <v>5229</v>
      </c>
      <c r="F1595" s="233" t="s">
        <v>5063</v>
      </c>
      <c r="G1595" s="233" t="s">
        <v>3746</v>
      </c>
      <c r="H1595" s="606" t="s">
        <v>8200</v>
      </c>
      <c r="I1595" s="496" t="s">
        <v>696</v>
      </c>
      <c r="J1595" s="478" t="s">
        <v>1411</v>
      </c>
      <c r="K1595" s="233" t="s">
        <v>4737</v>
      </c>
      <c r="L1595" s="496" t="s">
        <v>1995</v>
      </c>
      <c r="M1595" s="252">
        <v>24348</v>
      </c>
      <c r="N1595" s="269"/>
      <c r="O1595" s="269"/>
      <c r="P1595" s="251" t="s">
        <v>5899</v>
      </c>
      <c r="AB1595" s="288"/>
    </row>
    <row r="1596" spans="1:28" x14ac:dyDescent="0.15">
      <c r="A1596" s="212" t="s">
        <v>4915</v>
      </c>
      <c r="C1596" s="493" t="s">
        <v>3821</v>
      </c>
      <c r="D1596" s="490" t="s">
        <v>5239</v>
      </c>
      <c r="E1596" s="490" t="s">
        <v>5229</v>
      </c>
      <c r="F1596" s="233" t="s">
        <v>5124</v>
      </c>
      <c r="G1596" s="233" t="s">
        <v>3747</v>
      </c>
      <c r="H1596" s="287" t="s">
        <v>4027</v>
      </c>
      <c r="I1596" s="496" t="s">
        <v>696</v>
      </c>
      <c r="J1596" s="478" t="s">
        <v>1411</v>
      </c>
      <c r="K1596" s="233" t="s">
        <v>697</v>
      </c>
      <c r="L1596" s="496" t="s">
        <v>6333</v>
      </c>
      <c r="M1596" s="252">
        <v>25130</v>
      </c>
      <c r="N1596" s="269"/>
      <c r="O1596" s="269"/>
      <c r="P1596" s="251" t="s">
        <v>5896</v>
      </c>
      <c r="AB1596" s="288"/>
    </row>
    <row r="1597" spans="1:28" x14ac:dyDescent="0.15">
      <c r="A1597" s="212" t="s">
        <v>4915</v>
      </c>
      <c r="C1597" s="493" t="s">
        <v>3821</v>
      </c>
      <c r="D1597" s="490" t="s">
        <v>5239</v>
      </c>
      <c r="E1597" s="490" t="s">
        <v>5229</v>
      </c>
      <c r="F1597" s="233" t="s">
        <v>5125</v>
      </c>
      <c r="G1597" s="233" t="s">
        <v>3748</v>
      </c>
      <c r="H1597" s="287" t="s">
        <v>4028</v>
      </c>
      <c r="I1597" s="496" t="s">
        <v>696</v>
      </c>
      <c r="J1597" s="478" t="s">
        <v>1411</v>
      </c>
      <c r="K1597" s="233" t="s">
        <v>698</v>
      </c>
      <c r="L1597" s="496" t="s">
        <v>4815</v>
      </c>
      <c r="M1597" s="252">
        <v>25918</v>
      </c>
      <c r="N1597" s="269"/>
      <c r="O1597" s="269"/>
      <c r="P1597" s="251" t="s">
        <v>5896</v>
      </c>
      <c r="AB1597" s="288"/>
    </row>
    <row r="1598" spans="1:28" x14ac:dyDescent="0.15">
      <c r="A1598" s="212" t="s">
        <v>4915</v>
      </c>
      <c r="C1598" s="493" t="s">
        <v>3821</v>
      </c>
      <c r="D1598" s="490" t="s">
        <v>5239</v>
      </c>
      <c r="E1598" s="490" t="s">
        <v>5229</v>
      </c>
      <c r="F1598" s="233" t="s">
        <v>5126</v>
      </c>
      <c r="G1598" s="233" t="s">
        <v>2680</v>
      </c>
      <c r="H1598" s="287" t="s">
        <v>2979</v>
      </c>
      <c r="I1598" s="496" t="s">
        <v>701</v>
      </c>
      <c r="J1598" s="478" t="s">
        <v>1411</v>
      </c>
      <c r="K1598" s="233" t="s">
        <v>699</v>
      </c>
      <c r="L1598" s="496" t="s">
        <v>700</v>
      </c>
      <c r="M1598" s="252">
        <v>27377</v>
      </c>
      <c r="N1598" s="269"/>
      <c r="O1598" s="269"/>
      <c r="P1598" s="251" t="s">
        <v>5896</v>
      </c>
      <c r="AB1598" s="288"/>
    </row>
    <row r="1599" spans="1:28" x14ac:dyDescent="0.15">
      <c r="A1599" s="212" t="s">
        <v>4915</v>
      </c>
      <c r="C1599" s="493" t="s">
        <v>3821</v>
      </c>
      <c r="D1599" s="490" t="s">
        <v>5239</v>
      </c>
      <c r="E1599" s="490" t="s">
        <v>5229</v>
      </c>
      <c r="F1599" s="233" t="s">
        <v>5127</v>
      </c>
      <c r="G1599" s="233" t="s">
        <v>2679</v>
      </c>
      <c r="H1599" s="287" t="s">
        <v>2978</v>
      </c>
      <c r="I1599" s="496" t="s">
        <v>704</v>
      </c>
      <c r="J1599" s="478" t="s">
        <v>1411</v>
      </c>
      <c r="K1599" s="233" t="s">
        <v>702</v>
      </c>
      <c r="L1599" s="496" t="s">
        <v>703</v>
      </c>
      <c r="M1599" s="252">
        <v>29432</v>
      </c>
      <c r="N1599" s="269"/>
      <c r="O1599" s="269"/>
      <c r="P1599" s="251" t="s">
        <v>5896</v>
      </c>
      <c r="AB1599" s="288"/>
    </row>
    <row r="1600" spans="1:28" x14ac:dyDescent="0.15">
      <c r="A1600" s="212" t="s">
        <v>6096</v>
      </c>
      <c r="C1600" s="493" t="s">
        <v>3821</v>
      </c>
      <c r="D1600" s="490" t="s">
        <v>5239</v>
      </c>
      <c r="E1600" s="490" t="s">
        <v>5229</v>
      </c>
      <c r="F1600" s="233" t="s">
        <v>5030</v>
      </c>
      <c r="G1600" s="233" t="s">
        <v>3749</v>
      </c>
      <c r="H1600" s="287" t="s">
        <v>4029</v>
      </c>
      <c r="I1600" s="496" t="s">
        <v>696</v>
      </c>
      <c r="J1600" s="478" t="s">
        <v>1411</v>
      </c>
      <c r="K1600" s="233" t="s">
        <v>705</v>
      </c>
      <c r="L1600" s="496" t="s">
        <v>706</v>
      </c>
      <c r="M1600" s="252">
        <v>30165</v>
      </c>
      <c r="N1600" s="248"/>
      <c r="O1600" s="248"/>
      <c r="P1600" s="251" t="s">
        <v>5900</v>
      </c>
      <c r="AB1600" s="288"/>
    </row>
    <row r="1601" spans="1:28" ht="28.5" x14ac:dyDescent="0.15">
      <c r="A1601" s="212" t="s">
        <v>4918</v>
      </c>
      <c r="C1601" s="493" t="s">
        <v>3821</v>
      </c>
      <c r="D1601" s="490" t="s">
        <v>5239</v>
      </c>
      <c r="E1601" s="490" t="s">
        <v>5230</v>
      </c>
      <c r="F1601" s="348" t="s">
        <v>5034</v>
      </c>
      <c r="G1601" s="233" t="s">
        <v>6097</v>
      </c>
      <c r="H1601" s="287" t="s">
        <v>4030</v>
      </c>
      <c r="I1601" s="496" t="s">
        <v>2465</v>
      </c>
      <c r="J1601" s="478" t="s">
        <v>1411</v>
      </c>
      <c r="K1601" s="233" t="s">
        <v>4491</v>
      </c>
      <c r="L1601" s="496" t="s">
        <v>7573</v>
      </c>
      <c r="M1601" s="252">
        <v>38687</v>
      </c>
      <c r="N1601" s="269"/>
      <c r="O1601" s="269"/>
      <c r="P1601" s="251" t="s">
        <v>5899</v>
      </c>
      <c r="AB1601" s="288"/>
    </row>
    <row r="1602" spans="1:28" x14ac:dyDescent="0.15">
      <c r="A1602" s="212" t="s">
        <v>4915</v>
      </c>
      <c r="C1602" s="493" t="s">
        <v>3821</v>
      </c>
      <c r="D1602" s="490" t="s">
        <v>5239</v>
      </c>
      <c r="E1602" s="490" t="s">
        <v>5230</v>
      </c>
      <c r="F1602" s="233" t="s">
        <v>5128</v>
      </c>
      <c r="G1602" s="233" t="s">
        <v>3751</v>
      </c>
      <c r="H1602" s="287" t="s">
        <v>4032</v>
      </c>
      <c r="I1602" s="496" t="s">
        <v>2318</v>
      </c>
      <c r="J1602" s="478" t="s">
        <v>1411</v>
      </c>
      <c r="K1602" s="233" t="s">
        <v>710</v>
      </c>
      <c r="L1602" s="454" t="s">
        <v>7574</v>
      </c>
      <c r="M1602" s="252">
        <v>39539</v>
      </c>
      <c r="N1602" s="269"/>
      <c r="O1602" s="269"/>
      <c r="P1602" s="251" t="s">
        <v>5896</v>
      </c>
      <c r="AB1602" s="288"/>
    </row>
    <row r="1603" spans="1:28" x14ac:dyDescent="0.15">
      <c r="A1603" s="212" t="s">
        <v>4919</v>
      </c>
      <c r="C1603" s="493" t="s">
        <v>3821</v>
      </c>
      <c r="D1603" s="490" t="s">
        <v>5239</v>
      </c>
      <c r="E1603" s="490" t="s">
        <v>5230</v>
      </c>
      <c r="F1603" s="233" t="s">
        <v>5075</v>
      </c>
      <c r="G1603" s="233" t="s">
        <v>3752</v>
      </c>
      <c r="H1603" s="287" t="s">
        <v>4033</v>
      </c>
      <c r="I1603" s="496" t="s">
        <v>712</v>
      </c>
      <c r="J1603" s="478" t="s">
        <v>1411</v>
      </c>
      <c r="K1603" s="233" t="s">
        <v>711</v>
      </c>
      <c r="L1603" s="496" t="s">
        <v>7575</v>
      </c>
      <c r="M1603" s="252">
        <v>35576</v>
      </c>
      <c r="N1603" s="269"/>
      <c r="O1603" s="269"/>
      <c r="P1603" s="251" t="s">
        <v>5895</v>
      </c>
      <c r="AB1603" s="288"/>
    </row>
    <row r="1604" spans="1:28" x14ac:dyDescent="0.15">
      <c r="A1604" s="212" t="s">
        <v>4919</v>
      </c>
      <c r="C1604" s="493" t="s">
        <v>3821</v>
      </c>
      <c r="D1604" s="490" t="s">
        <v>5239</v>
      </c>
      <c r="E1604" s="490" t="s">
        <v>5230</v>
      </c>
      <c r="F1604" s="233" t="s">
        <v>6197</v>
      </c>
      <c r="G1604" s="233" t="s">
        <v>3753</v>
      </c>
      <c r="H1604" s="287" t="s">
        <v>4034</v>
      </c>
      <c r="I1604" s="496" t="s">
        <v>2319</v>
      </c>
      <c r="J1604" s="478" t="s">
        <v>1411</v>
      </c>
      <c r="K1604" s="233" t="s">
        <v>2010</v>
      </c>
      <c r="L1604" s="496" t="s">
        <v>7576</v>
      </c>
      <c r="M1604" s="252">
        <v>41512</v>
      </c>
      <c r="N1604" s="269"/>
      <c r="O1604" s="269"/>
      <c r="P1604" s="251" t="s">
        <v>5895</v>
      </c>
      <c r="AB1604" s="288"/>
    </row>
    <row r="1605" spans="1:28" ht="28.5" x14ac:dyDescent="0.15">
      <c r="A1605" s="212" t="s">
        <v>4918</v>
      </c>
      <c r="C1605" s="493" t="s">
        <v>3821</v>
      </c>
      <c r="D1605" s="490" t="s">
        <v>5239</v>
      </c>
      <c r="E1605" s="490" t="s">
        <v>5232</v>
      </c>
      <c r="F1605" s="233" t="s">
        <v>5035</v>
      </c>
      <c r="G1605" s="233" t="s">
        <v>3754</v>
      </c>
      <c r="H1605" s="287" t="s">
        <v>4035</v>
      </c>
      <c r="I1605" s="496" t="s">
        <v>713</v>
      </c>
      <c r="J1605" s="478" t="s">
        <v>1411</v>
      </c>
      <c r="K1605" s="233" t="s">
        <v>7002</v>
      </c>
      <c r="L1605" s="496" t="s">
        <v>8201</v>
      </c>
      <c r="M1605" s="252">
        <v>29545</v>
      </c>
      <c r="N1605" s="269"/>
      <c r="O1605" s="269"/>
      <c r="P1605" s="251" t="s">
        <v>5899</v>
      </c>
      <c r="AB1605" s="288"/>
    </row>
    <row r="1606" spans="1:28" x14ac:dyDescent="0.15">
      <c r="A1606" s="212" t="s">
        <v>4919</v>
      </c>
      <c r="C1606" s="493" t="s">
        <v>3821</v>
      </c>
      <c r="D1606" s="490" t="s">
        <v>5239</v>
      </c>
      <c r="E1606" s="490" t="s">
        <v>5232</v>
      </c>
      <c r="F1606" s="233" t="s">
        <v>5076</v>
      </c>
      <c r="G1606" s="233" t="s">
        <v>3755</v>
      </c>
      <c r="H1606" s="287" t="s">
        <v>4036</v>
      </c>
      <c r="I1606" s="496" t="s">
        <v>2320</v>
      </c>
      <c r="J1606" s="478" t="s">
        <v>1411</v>
      </c>
      <c r="K1606" s="233" t="s">
        <v>714</v>
      </c>
      <c r="L1606" s="496" t="s">
        <v>8202</v>
      </c>
      <c r="M1606" s="252">
        <v>39133</v>
      </c>
      <c r="N1606" s="269"/>
      <c r="O1606" s="269"/>
      <c r="P1606" s="251" t="s">
        <v>5895</v>
      </c>
      <c r="AB1606" s="288"/>
    </row>
    <row r="1607" spans="1:28" ht="28.5" x14ac:dyDescent="0.15">
      <c r="A1607" s="212" t="s">
        <v>4918</v>
      </c>
      <c r="C1607" s="493" t="s">
        <v>3821</v>
      </c>
      <c r="D1607" s="255" t="s">
        <v>5239</v>
      </c>
      <c r="E1607" s="255" t="s">
        <v>5308</v>
      </c>
      <c r="F1607" s="233" t="s">
        <v>5036</v>
      </c>
      <c r="G1607" s="233" t="s">
        <v>3756</v>
      </c>
      <c r="H1607" s="287" t="s">
        <v>4037</v>
      </c>
      <c r="I1607" s="496" t="s">
        <v>715</v>
      </c>
      <c r="J1607" s="478" t="s">
        <v>1411</v>
      </c>
      <c r="K1607" s="233" t="s">
        <v>4736</v>
      </c>
      <c r="L1607" s="496" t="s">
        <v>4816</v>
      </c>
      <c r="M1607" s="252">
        <v>30280</v>
      </c>
      <c r="N1607" s="269"/>
      <c r="O1607" s="269"/>
      <c r="P1607" s="251" t="s">
        <v>5899</v>
      </c>
      <c r="AB1607" s="288"/>
    </row>
    <row r="1608" spans="1:28" x14ac:dyDescent="0.15">
      <c r="A1608" s="212" t="s">
        <v>6096</v>
      </c>
      <c r="C1608" s="493" t="s">
        <v>3821</v>
      </c>
      <c r="D1608" s="255" t="s">
        <v>5239</v>
      </c>
      <c r="E1608" s="255" t="s">
        <v>5308</v>
      </c>
      <c r="F1608" s="233" t="s">
        <v>5031</v>
      </c>
      <c r="G1608" s="233" t="s">
        <v>3757</v>
      </c>
      <c r="H1608" s="287" t="s">
        <v>4038</v>
      </c>
      <c r="I1608" s="496" t="s">
        <v>716</v>
      </c>
      <c r="J1608" s="478" t="s">
        <v>1411</v>
      </c>
      <c r="K1608" s="233" t="s">
        <v>1900</v>
      </c>
      <c r="L1608" s="496" t="s">
        <v>4817</v>
      </c>
      <c r="M1608" s="252">
        <v>35145</v>
      </c>
      <c r="N1608" s="248"/>
      <c r="O1608" s="248"/>
      <c r="P1608" s="251" t="s">
        <v>5900</v>
      </c>
      <c r="AB1608" s="288"/>
    </row>
    <row r="1609" spans="1:28" ht="28.5" x14ac:dyDescent="0.15">
      <c r="A1609" s="212" t="s">
        <v>4918</v>
      </c>
      <c r="C1609" s="493" t="s">
        <v>3821</v>
      </c>
      <c r="D1609" s="490" t="s">
        <v>5285</v>
      </c>
      <c r="E1609" s="490" t="s">
        <v>5273</v>
      </c>
      <c r="F1609" s="348" t="s">
        <v>5037</v>
      </c>
      <c r="G1609" s="233" t="s">
        <v>6630</v>
      </c>
      <c r="H1609" s="287" t="s">
        <v>4039</v>
      </c>
      <c r="I1609" s="496" t="s">
        <v>717</v>
      </c>
      <c r="J1609" s="478" t="s">
        <v>1411</v>
      </c>
      <c r="K1609" s="233" t="s">
        <v>4735</v>
      </c>
      <c r="L1609" s="496" t="s">
        <v>6474</v>
      </c>
      <c r="M1609" s="252">
        <v>24163</v>
      </c>
      <c r="N1609" s="269"/>
      <c r="O1609" s="269"/>
      <c r="P1609" s="251" t="s">
        <v>5899</v>
      </c>
      <c r="AB1609" s="288"/>
    </row>
    <row r="1610" spans="1:28" x14ac:dyDescent="0.15">
      <c r="A1610" s="212" t="s">
        <v>4915</v>
      </c>
      <c r="C1610" s="493" t="s">
        <v>3821</v>
      </c>
      <c r="D1610" s="490" t="s">
        <v>5285</v>
      </c>
      <c r="E1610" s="490" t="s">
        <v>5273</v>
      </c>
      <c r="F1610" s="233" t="s">
        <v>5129</v>
      </c>
      <c r="G1610" s="233" t="s">
        <v>3758</v>
      </c>
      <c r="H1610" s="287" t="s">
        <v>4040</v>
      </c>
      <c r="I1610" s="496" t="s">
        <v>717</v>
      </c>
      <c r="J1610" s="478" t="s">
        <v>1411</v>
      </c>
      <c r="K1610" s="233" t="s">
        <v>719</v>
      </c>
      <c r="L1610" s="496" t="s">
        <v>6614</v>
      </c>
      <c r="M1610" s="252">
        <v>30294</v>
      </c>
      <c r="N1610" s="269"/>
      <c r="O1610" s="269"/>
      <c r="P1610" s="251" t="s">
        <v>5896</v>
      </c>
      <c r="AB1610" s="288"/>
    </row>
    <row r="1611" spans="1:28" x14ac:dyDescent="0.15">
      <c r="A1611" s="212" t="s">
        <v>4919</v>
      </c>
      <c r="C1611" s="493" t="s">
        <v>3821</v>
      </c>
      <c r="D1611" s="490" t="s">
        <v>5285</v>
      </c>
      <c r="E1611" s="490" t="s">
        <v>5273</v>
      </c>
      <c r="F1611" s="233" t="s">
        <v>5077</v>
      </c>
      <c r="G1611" s="233" t="s">
        <v>3759</v>
      </c>
      <c r="H1611" s="287" t="s">
        <v>4041</v>
      </c>
      <c r="I1611" s="496" t="s">
        <v>720</v>
      </c>
      <c r="J1611" s="478" t="s">
        <v>1411</v>
      </c>
      <c r="K1611" s="233" t="s">
        <v>494</v>
      </c>
      <c r="L1611" s="454" t="s">
        <v>1724</v>
      </c>
      <c r="M1611" s="252">
        <v>33399</v>
      </c>
      <c r="N1611" s="269"/>
      <c r="O1611" s="269"/>
      <c r="P1611" s="251" t="s">
        <v>5895</v>
      </c>
      <c r="AB1611" s="288"/>
    </row>
    <row r="1612" spans="1:28" x14ac:dyDescent="0.15">
      <c r="A1612" s="212" t="s">
        <v>4919</v>
      </c>
      <c r="C1612" s="493" t="s">
        <v>3821</v>
      </c>
      <c r="D1612" s="490" t="s">
        <v>5285</v>
      </c>
      <c r="E1612" s="490" t="s">
        <v>5273</v>
      </c>
      <c r="F1612" s="233" t="s">
        <v>5078</v>
      </c>
      <c r="G1612" s="233" t="s">
        <v>3760</v>
      </c>
      <c r="H1612" s="287" t="s">
        <v>4042</v>
      </c>
      <c r="I1612" s="496" t="s">
        <v>723</v>
      </c>
      <c r="J1612" s="478" t="s">
        <v>1411</v>
      </c>
      <c r="K1612" s="233" t="s">
        <v>721</v>
      </c>
      <c r="L1612" s="495" t="s">
        <v>722</v>
      </c>
      <c r="M1612" s="252">
        <v>35339</v>
      </c>
      <c r="N1612" s="269"/>
      <c r="O1612" s="269"/>
      <c r="P1612" s="251" t="s">
        <v>5895</v>
      </c>
      <c r="AB1612" s="288"/>
    </row>
    <row r="1613" spans="1:28" x14ac:dyDescent="0.15">
      <c r="A1613" s="212" t="s">
        <v>4919</v>
      </c>
      <c r="C1613" s="493" t="s">
        <v>3821</v>
      </c>
      <c r="D1613" s="490" t="s">
        <v>5285</v>
      </c>
      <c r="E1613" s="490" t="s">
        <v>5273</v>
      </c>
      <c r="F1613" s="233" t="s">
        <v>6082</v>
      </c>
      <c r="G1613" s="233" t="s">
        <v>6083</v>
      </c>
      <c r="H1613" s="287" t="s">
        <v>6527</v>
      </c>
      <c r="I1613" s="496" t="s">
        <v>6084</v>
      </c>
      <c r="J1613" s="478" t="s">
        <v>1411</v>
      </c>
      <c r="K1613" s="233" t="s">
        <v>6085</v>
      </c>
      <c r="L1613" s="495" t="s">
        <v>6086</v>
      </c>
      <c r="M1613" s="252">
        <v>42761</v>
      </c>
      <c r="N1613" s="269"/>
      <c r="O1613" s="269"/>
      <c r="P1613" s="251" t="s">
        <v>5895</v>
      </c>
      <c r="AB1613" s="288"/>
    </row>
    <row r="1614" spans="1:28" x14ac:dyDescent="0.15">
      <c r="A1614" s="212" t="s">
        <v>4915</v>
      </c>
      <c r="C1614" s="493" t="s">
        <v>3821</v>
      </c>
      <c r="D1614" s="490" t="s">
        <v>5285</v>
      </c>
      <c r="E1614" s="490" t="s">
        <v>5275</v>
      </c>
      <c r="F1614" s="233" t="s">
        <v>5130</v>
      </c>
      <c r="G1614" s="233" t="s">
        <v>3761</v>
      </c>
      <c r="H1614" s="287" t="s">
        <v>4043</v>
      </c>
      <c r="I1614" s="496" t="s">
        <v>726</v>
      </c>
      <c r="J1614" s="478" t="s">
        <v>1411</v>
      </c>
      <c r="K1614" s="233" t="s">
        <v>724</v>
      </c>
      <c r="L1614" s="496" t="s">
        <v>725</v>
      </c>
      <c r="M1614" s="252">
        <v>26385</v>
      </c>
      <c r="N1614" s="269"/>
      <c r="O1614" s="269"/>
      <c r="P1614" s="251" t="s">
        <v>5896</v>
      </c>
      <c r="AB1614" s="288"/>
    </row>
    <row r="1615" spans="1:28" x14ac:dyDescent="0.15">
      <c r="A1615" s="212" t="s">
        <v>4915</v>
      </c>
      <c r="C1615" s="493" t="s">
        <v>3821</v>
      </c>
      <c r="D1615" s="490" t="s">
        <v>5285</v>
      </c>
      <c r="E1615" s="490" t="s">
        <v>5275</v>
      </c>
      <c r="F1615" s="233" t="s">
        <v>5131</v>
      </c>
      <c r="G1615" s="233" t="s">
        <v>2687</v>
      </c>
      <c r="H1615" s="287" t="s">
        <v>2987</v>
      </c>
      <c r="I1615" s="496" t="s">
        <v>728</v>
      </c>
      <c r="J1615" s="478" t="s">
        <v>1411</v>
      </c>
      <c r="K1615" s="233" t="s">
        <v>4275</v>
      </c>
      <c r="L1615" s="496" t="s">
        <v>727</v>
      </c>
      <c r="M1615" s="252">
        <v>27059</v>
      </c>
      <c r="N1615" s="269"/>
      <c r="O1615" s="269"/>
      <c r="P1615" s="251" t="s">
        <v>5896</v>
      </c>
      <c r="AB1615" s="288"/>
    </row>
    <row r="1616" spans="1:28" x14ac:dyDescent="0.15">
      <c r="A1616" s="212" t="s">
        <v>4915</v>
      </c>
      <c r="C1616" s="493" t="s">
        <v>3821</v>
      </c>
      <c r="D1616" s="490" t="s">
        <v>5285</v>
      </c>
      <c r="E1616" s="490" t="s">
        <v>5275</v>
      </c>
      <c r="F1616" s="233" t="s">
        <v>5132</v>
      </c>
      <c r="G1616" s="233" t="s">
        <v>3762</v>
      </c>
      <c r="H1616" s="287" t="s">
        <v>4044</v>
      </c>
      <c r="I1616" s="496" t="s">
        <v>730</v>
      </c>
      <c r="J1616" s="478" t="s">
        <v>1411</v>
      </c>
      <c r="K1616" s="233" t="s">
        <v>729</v>
      </c>
      <c r="L1616" s="496" t="s">
        <v>6334</v>
      </c>
      <c r="M1616" s="252">
        <v>28215</v>
      </c>
      <c r="N1616" s="269"/>
      <c r="O1616" s="269"/>
      <c r="P1616" s="251" t="s">
        <v>5896</v>
      </c>
      <c r="AB1616" s="288"/>
    </row>
    <row r="1617" spans="1:28" x14ac:dyDescent="0.15">
      <c r="A1617" s="212" t="s">
        <v>4915</v>
      </c>
      <c r="C1617" s="493" t="s">
        <v>3821</v>
      </c>
      <c r="D1617" s="490" t="s">
        <v>5285</v>
      </c>
      <c r="E1617" s="490" t="s">
        <v>5275</v>
      </c>
      <c r="F1617" s="233" t="s">
        <v>5133</v>
      </c>
      <c r="G1617" s="233" t="s">
        <v>2688</v>
      </c>
      <c r="H1617" s="287" t="s">
        <v>2988</v>
      </c>
      <c r="I1617" s="496" t="s">
        <v>732</v>
      </c>
      <c r="J1617" s="478" t="s">
        <v>1411</v>
      </c>
      <c r="K1617" s="233" t="s">
        <v>4276</v>
      </c>
      <c r="L1617" s="496" t="s">
        <v>731</v>
      </c>
      <c r="M1617" s="252">
        <v>28525</v>
      </c>
      <c r="N1617" s="269"/>
      <c r="O1617" s="269"/>
      <c r="P1617" s="251" t="s">
        <v>5896</v>
      </c>
      <c r="AB1617" s="288"/>
    </row>
    <row r="1618" spans="1:28" ht="28.5" x14ac:dyDescent="0.15">
      <c r="A1618" s="212" t="s">
        <v>4915</v>
      </c>
      <c r="C1618" s="493" t="s">
        <v>3821</v>
      </c>
      <c r="D1618" s="490" t="s">
        <v>5285</v>
      </c>
      <c r="E1618" s="490" t="s">
        <v>5275</v>
      </c>
      <c r="F1618" s="233" t="s">
        <v>5134</v>
      </c>
      <c r="G1618" s="233" t="s">
        <v>2689</v>
      </c>
      <c r="H1618" s="287" t="s">
        <v>2989</v>
      </c>
      <c r="I1618" s="496" t="s">
        <v>733</v>
      </c>
      <c r="J1618" s="478" t="s">
        <v>1411</v>
      </c>
      <c r="K1618" s="233" t="s">
        <v>4348</v>
      </c>
      <c r="L1618" s="454" t="s">
        <v>1728</v>
      </c>
      <c r="M1618" s="252">
        <v>28580</v>
      </c>
      <c r="N1618" s="269"/>
      <c r="O1618" s="269"/>
      <c r="P1618" s="251" t="s">
        <v>5896</v>
      </c>
      <c r="AB1618" s="288"/>
    </row>
    <row r="1619" spans="1:28" ht="28.5" x14ac:dyDescent="0.15">
      <c r="A1619" s="212" t="s">
        <v>4918</v>
      </c>
      <c r="C1619" s="493" t="s">
        <v>3821</v>
      </c>
      <c r="D1619" s="490" t="s">
        <v>5285</v>
      </c>
      <c r="E1619" s="490" t="s">
        <v>5275</v>
      </c>
      <c r="F1619" s="233" t="s">
        <v>5038</v>
      </c>
      <c r="G1619" s="233" t="s">
        <v>6098</v>
      </c>
      <c r="H1619" s="287" t="s">
        <v>4045</v>
      </c>
      <c r="I1619" s="496" t="s">
        <v>734</v>
      </c>
      <c r="J1619" s="478" t="s">
        <v>1411</v>
      </c>
      <c r="K1619" s="233" t="s">
        <v>4733</v>
      </c>
      <c r="L1619" s="496" t="s">
        <v>5388</v>
      </c>
      <c r="M1619" s="252">
        <v>38443</v>
      </c>
      <c r="N1619" s="269"/>
      <c r="O1619" s="269"/>
      <c r="P1619" s="251" t="s">
        <v>5899</v>
      </c>
      <c r="AB1619" s="288"/>
    </row>
    <row r="1620" spans="1:28" x14ac:dyDescent="0.15">
      <c r="A1620" s="212" t="s">
        <v>4915</v>
      </c>
      <c r="C1620" s="493" t="s">
        <v>3821</v>
      </c>
      <c r="D1620" s="490" t="s">
        <v>5285</v>
      </c>
      <c r="E1620" s="490" t="s">
        <v>5275</v>
      </c>
      <c r="F1620" s="233" t="s">
        <v>5135</v>
      </c>
      <c r="G1620" s="233" t="s">
        <v>2690</v>
      </c>
      <c r="H1620" s="287" t="s">
        <v>2990</v>
      </c>
      <c r="I1620" s="496" t="s">
        <v>737</v>
      </c>
      <c r="J1620" s="478" t="s">
        <v>1411</v>
      </c>
      <c r="K1620" s="233" t="s">
        <v>735</v>
      </c>
      <c r="L1620" s="496" t="s">
        <v>736</v>
      </c>
      <c r="M1620" s="252">
        <v>29985</v>
      </c>
      <c r="N1620" s="269"/>
      <c r="O1620" s="269"/>
      <c r="P1620" s="251" t="s">
        <v>5896</v>
      </c>
      <c r="AB1620" s="288"/>
    </row>
    <row r="1621" spans="1:28" x14ac:dyDescent="0.15">
      <c r="A1621" s="212" t="s">
        <v>4919</v>
      </c>
      <c r="C1621" s="493" t="s">
        <v>3821</v>
      </c>
      <c r="D1621" s="490" t="s">
        <v>5285</v>
      </c>
      <c r="E1621" s="490" t="s">
        <v>5275</v>
      </c>
      <c r="F1621" s="233" t="s">
        <v>6198</v>
      </c>
      <c r="G1621" s="233" t="s">
        <v>3763</v>
      </c>
      <c r="H1621" s="287" t="s">
        <v>4046</v>
      </c>
      <c r="I1621" s="496" t="s">
        <v>739</v>
      </c>
      <c r="J1621" s="478" t="s">
        <v>1411</v>
      </c>
      <c r="K1621" s="233" t="s">
        <v>738</v>
      </c>
      <c r="L1621" s="496" t="s">
        <v>5985</v>
      </c>
      <c r="M1621" s="252">
        <v>30348</v>
      </c>
      <c r="N1621" s="269"/>
      <c r="O1621" s="269"/>
      <c r="P1621" s="251" t="s">
        <v>5895</v>
      </c>
      <c r="AB1621" s="288"/>
    </row>
    <row r="1622" spans="1:28" x14ac:dyDescent="0.15">
      <c r="A1622" s="212" t="s">
        <v>4915</v>
      </c>
      <c r="C1622" s="493" t="s">
        <v>3821</v>
      </c>
      <c r="D1622" s="490" t="s">
        <v>5285</v>
      </c>
      <c r="E1622" s="490" t="s">
        <v>5275</v>
      </c>
      <c r="F1622" s="233" t="s">
        <v>5136</v>
      </c>
      <c r="G1622" s="233" t="s">
        <v>2691</v>
      </c>
      <c r="H1622" s="287" t="s">
        <v>2991</v>
      </c>
      <c r="I1622" s="496" t="s">
        <v>734</v>
      </c>
      <c r="J1622" s="478" t="s">
        <v>1411</v>
      </c>
      <c r="K1622" s="233" t="s">
        <v>740</v>
      </c>
      <c r="L1622" s="496" t="s">
        <v>741</v>
      </c>
      <c r="M1622" s="252">
        <v>37320</v>
      </c>
      <c r="N1622" s="269"/>
      <c r="O1622" s="269"/>
      <c r="P1622" s="251" t="s">
        <v>5896</v>
      </c>
      <c r="AB1622" s="288"/>
    </row>
    <row r="1623" spans="1:28" x14ac:dyDescent="0.15">
      <c r="A1623" s="212" t="s">
        <v>4919</v>
      </c>
      <c r="C1623" s="493" t="s">
        <v>3821</v>
      </c>
      <c r="D1623" s="490" t="s">
        <v>5285</v>
      </c>
      <c r="E1623" s="490" t="s">
        <v>5275</v>
      </c>
      <c r="F1623" s="233" t="s">
        <v>5079</v>
      </c>
      <c r="G1623" s="233" t="s">
        <v>7241</v>
      </c>
      <c r="H1623" s="287" t="s">
        <v>4048</v>
      </c>
      <c r="I1623" s="496" t="s">
        <v>746</v>
      </c>
      <c r="J1623" s="478" t="s">
        <v>1411</v>
      </c>
      <c r="K1623" s="248" t="s">
        <v>7665</v>
      </c>
      <c r="L1623" s="496" t="s">
        <v>7666</v>
      </c>
      <c r="M1623" s="252">
        <v>36616</v>
      </c>
      <c r="N1623" s="269"/>
      <c r="O1623" s="269"/>
      <c r="P1623" s="251" t="s">
        <v>5895</v>
      </c>
      <c r="AB1623" s="288"/>
    </row>
    <row r="1624" spans="1:28" x14ac:dyDescent="0.15">
      <c r="A1624" s="212" t="s">
        <v>4919</v>
      </c>
      <c r="C1624" s="493" t="s">
        <v>3821</v>
      </c>
      <c r="D1624" s="490" t="s">
        <v>5285</v>
      </c>
      <c r="E1624" s="490" t="s">
        <v>5275</v>
      </c>
      <c r="F1624" s="233" t="s">
        <v>5080</v>
      </c>
      <c r="G1624" s="233" t="s">
        <v>3765</v>
      </c>
      <c r="H1624" s="287" t="s">
        <v>4049</v>
      </c>
      <c r="I1624" s="496" t="s">
        <v>2321</v>
      </c>
      <c r="J1624" s="478" t="s">
        <v>1411</v>
      </c>
      <c r="K1624" s="233" t="s">
        <v>747</v>
      </c>
      <c r="L1624" s="496" t="s">
        <v>748</v>
      </c>
      <c r="M1624" s="252">
        <v>40564</v>
      </c>
      <c r="N1624" s="269"/>
      <c r="O1624" s="269"/>
      <c r="P1624" s="251" t="s">
        <v>5895</v>
      </c>
      <c r="AB1624" s="288"/>
    </row>
    <row r="1625" spans="1:28" x14ac:dyDescent="0.15">
      <c r="A1625" s="212" t="s">
        <v>4919</v>
      </c>
      <c r="C1625" s="493" t="s">
        <v>3821</v>
      </c>
      <c r="D1625" s="490" t="s">
        <v>5285</v>
      </c>
      <c r="E1625" s="490" t="s">
        <v>5275</v>
      </c>
      <c r="F1625" s="233" t="s">
        <v>6262</v>
      </c>
      <c r="G1625" s="233" t="s">
        <v>6263</v>
      </c>
      <c r="H1625" s="287" t="s">
        <v>6264</v>
      </c>
      <c r="I1625" s="496" t="s">
        <v>744</v>
      </c>
      <c r="J1625" s="478" t="s">
        <v>1411</v>
      </c>
      <c r="K1625" s="233" t="s">
        <v>6265</v>
      </c>
      <c r="L1625" s="496" t="s">
        <v>7879</v>
      </c>
      <c r="M1625" s="252">
        <v>43187</v>
      </c>
      <c r="N1625" s="269"/>
      <c r="O1625" s="269"/>
      <c r="P1625" s="251" t="s">
        <v>5895</v>
      </c>
      <c r="AB1625" s="288"/>
    </row>
    <row r="1626" spans="1:28" ht="28.5" x14ac:dyDescent="0.15">
      <c r="A1626" s="212" t="s">
        <v>4918</v>
      </c>
      <c r="C1626" s="493" t="s">
        <v>3821</v>
      </c>
      <c r="D1626" s="490" t="s">
        <v>5252</v>
      </c>
      <c r="E1626" s="490" t="s">
        <v>5241</v>
      </c>
      <c r="F1626" s="233" t="s">
        <v>5039</v>
      </c>
      <c r="G1626" s="233" t="s">
        <v>7904</v>
      </c>
      <c r="H1626" s="287" t="s">
        <v>4050</v>
      </c>
      <c r="I1626" s="496" t="s">
        <v>749</v>
      </c>
      <c r="J1626" s="478" t="s">
        <v>1411</v>
      </c>
      <c r="K1626" s="233" t="s">
        <v>4734</v>
      </c>
      <c r="L1626" s="496" t="s">
        <v>7667</v>
      </c>
      <c r="M1626" s="252">
        <v>33179</v>
      </c>
      <c r="N1626" s="269"/>
      <c r="O1626" s="269"/>
      <c r="P1626" s="251" t="s">
        <v>5899</v>
      </c>
      <c r="AB1626" s="288"/>
    </row>
    <row r="1627" spans="1:28" x14ac:dyDescent="0.15">
      <c r="A1627" s="212" t="s">
        <v>4915</v>
      </c>
      <c r="C1627" s="493" t="s">
        <v>3821</v>
      </c>
      <c r="D1627" s="490" t="s">
        <v>5252</v>
      </c>
      <c r="E1627" s="490" t="s">
        <v>5244</v>
      </c>
      <c r="F1627" s="233" t="s">
        <v>5137</v>
      </c>
      <c r="G1627" s="233" t="s">
        <v>2697</v>
      </c>
      <c r="H1627" s="287" t="s">
        <v>2996</v>
      </c>
      <c r="I1627" s="496" t="s">
        <v>751</v>
      </c>
      <c r="J1627" s="478" t="s">
        <v>1411</v>
      </c>
      <c r="K1627" s="233" t="s">
        <v>750</v>
      </c>
      <c r="L1627" s="496" t="s">
        <v>7881</v>
      </c>
      <c r="M1627" s="252">
        <v>29311</v>
      </c>
      <c r="N1627" s="269"/>
      <c r="O1627" s="269"/>
      <c r="P1627" s="251" t="s">
        <v>5896</v>
      </c>
      <c r="AB1627" s="288"/>
    </row>
    <row r="1628" spans="1:28" ht="28.5" x14ac:dyDescent="0.15">
      <c r="A1628" s="212" t="s">
        <v>4918</v>
      </c>
      <c r="C1628" s="493" t="s">
        <v>3821</v>
      </c>
      <c r="D1628" s="490" t="s">
        <v>5252</v>
      </c>
      <c r="E1628" s="490" t="s">
        <v>5244</v>
      </c>
      <c r="F1628" s="233" t="s">
        <v>5040</v>
      </c>
      <c r="G1628" s="233" t="s">
        <v>3441</v>
      </c>
      <c r="H1628" s="287" t="s">
        <v>4051</v>
      </c>
      <c r="I1628" s="496" t="s">
        <v>752</v>
      </c>
      <c r="J1628" s="478" t="s">
        <v>1411</v>
      </c>
      <c r="K1628" s="233" t="s">
        <v>4349</v>
      </c>
      <c r="L1628" s="496" t="s">
        <v>7882</v>
      </c>
      <c r="M1628" s="252">
        <v>38534</v>
      </c>
      <c r="N1628" s="269"/>
      <c r="O1628" s="269"/>
      <c r="P1628" s="251" t="s">
        <v>5899</v>
      </c>
      <c r="AB1628" s="288"/>
    </row>
    <row r="1629" spans="1:28" x14ac:dyDescent="0.15">
      <c r="A1629" s="212" t="s">
        <v>4919</v>
      </c>
      <c r="C1629" s="493" t="s">
        <v>3821</v>
      </c>
      <c r="D1629" s="490" t="s">
        <v>5252</v>
      </c>
      <c r="E1629" s="490" t="s">
        <v>5244</v>
      </c>
      <c r="F1629" s="233" t="s">
        <v>6199</v>
      </c>
      <c r="G1629" s="233" t="s">
        <v>3766</v>
      </c>
      <c r="H1629" s="287" t="s">
        <v>4052</v>
      </c>
      <c r="I1629" s="496" t="s">
        <v>755</v>
      </c>
      <c r="J1629" s="478" t="s">
        <v>1411</v>
      </c>
      <c r="K1629" s="233" t="s">
        <v>753</v>
      </c>
      <c r="L1629" s="496" t="s">
        <v>754</v>
      </c>
      <c r="M1629" s="252">
        <v>35073</v>
      </c>
      <c r="N1629" s="269"/>
      <c r="O1629" s="269"/>
      <c r="P1629" s="251" t="s">
        <v>5895</v>
      </c>
      <c r="AB1629" s="288"/>
    </row>
    <row r="1630" spans="1:28" ht="28.5" x14ac:dyDescent="0.15">
      <c r="A1630" s="212" t="s">
        <v>4918</v>
      </c>
      <c r="C1630" s="493" t="s">
        <v>3821</v>
      </c>
      <c r="D1630" s="490" t="s">
        <v>5252</v>
      </c>
      <c r="E1630" s="490" t="s">
        <v>5247</v>
      </c>
      <c r="F1630" s="233" t="s">
        <v>5041</v>
      </c>
      <c r="G1630" s="233" t="s">
        <v>3127</v>
      </c>
      <c r="H1630" s="287" t="s">
        <v>4055</v>
      </c>
      <c r="I1630" s="496" t="s">
        <v>758</v>
      </c>
      <c r="J1630" s="478" t="s">
        <v>1411</v>
      </c>
      <c r="K1630" s="233" t="s">
        <v>4732</v>
      </c>
      <c r="L1630" s="496" t="s">
        <v>7668</v>
      </c>
      <c r="M1630" s="252">
        <v>29676</v>
      </c>
      <c r="N1630" s="269"/>
      <c r="O1630" s="269"/>
      <c r="P1630" s="251" t="s">
        <v>5899</v>
      </c>
      <c r="AB1630" s="288"/>
    </row>
    <row r="1631" spans="1:28" x14ac:dyDescent="0.15">
      <c r="A1631" s="212" t="s">
        <v>4919</v>
      </c>
      <c r="C1631" s="493" t="s">
        <v>3821</v>
      </c>
      <c r="D1631" s="490" t="s">
        <v>5252</v>
      </c>
      <c r="E1631" s="490" t="s">
        <v>5247</v>
      </c>
      <c r="F1631" s="233" t="s">
        <v>6200</v>
      </c>
      <c r="G1631" s="233" t="s">
        <v>3769</v>
      </c>
      <c r="H1631" s="287" t="s">
        <v>4056</v>
      </c>
      <c r="I1631" s="496" t="s">
        <v>760</v>
      </c>
      <c r="J1631" s="478" t="s">
        <v>1411</v>
      </c>
      <c r="K1631" s="233" t="s">
        <v>759</v>
      </c>
      <c r="L1631" s="496" t="s">
        <v>6079</v>
      </c>
      <c r="M1631" s="252">
        <v>32275</v>
      </c>
      <c r="N1631" s="269"/>
      <c r="O1631" s="269"/>
      <c r="P1631" s="251" t="s">
        <v>5895</v>
      </c>
      <c r="AB1631" s="288"/>
    </row>
    <row r="1632" spans="1:28" ht="28.5" x14ac:dyDescent="0.15">
      <c r="A1632" s="212" t="s">
        <v>4918</v>
      </c>
      <c r="C1632" s="493" t="s">
        <v>3821</v>
      </c>
      <c r="D1632" s="490" t="s">
        <v>5252</v>
      </c>
      <c r="E1632" s="490" t="s">
        <v>5249</v>
      </c>
      <c r="F1632" s="348" t="s">
        <v>5042</v>
      </c>
      <c r="G1632" s="233" t="s">
        <v>3771</v>
      </c>
      <c r="H1632" s="287" t="s">
        <v>4058</v>
      </c>
      <c r="I1632" s="496" t="s">
        <v>764</v>
      </c>
      <c r="J1632" s="478" t="s">
        <v>1411</v>
      </c>
      <c r="K1632" s="233" t="s">
        <v>4343</v>
      </c>
      <c r="L1632" s="496" t="s">
        <v>7669</v>
      </c>
      <c r="M1632" s="252">
        <v>29231</v>
      </c>
      <c r="N1632" s="269"/>
      <c r="O1632" s="269"/>
      <c r="P1632" s="251" t="s">
        <v>5899</v>
      </c>
      <c r="AB1632" s="288"/>
    </row>
    <row r="1633" spans="1:28" ht="28.5" x14ac:dyDescent="0.15">
      <c r="A1633" s="212" t="s">
        <v>4918</v>
      </c>
      <c r="C1633" s="493" t="s">
        <v>3821</v>
      </c>
      <c r="D1633" s="490" t="s">
        <v>5252</v>
      </c>
      <c r="E1633" s="490" t="s">
        <v>5251</v>
      </c>
      <c r="F1633" s="233" t="s">
        <v>7582</v>
      </c>
      <c r="G1633" s="233" t="s">
        <v>3772</v>
      </c>
      <c r="H1633" s="287" t="s">
        <v>4059</v>
      </c>
      <c r="I1633" s="496" t="s">
        <v>2322</v>
      </c>
      <c r="J1633" s="478" t="s">
        <v>1411</v>
      </c>
      <c r="K1633" s="233" t="s">
        <v>4745</v>
      </c>
      <c r="L1633" s="496" t="s">
        <v>7583</v>
      </c>
      <c r="M1633" s="252">
        <v>28529</v>
      </c>
      <c r="N1633" s="269"/>
      <c r="O1633" s="269"/>
      <c r="P1633" s="251" t="s">
        <v>5899</v>
      </c>
      <c r="AB1633" s="288"/>
    </row>
    <row r="1634" spans="1:28" x14ac:dyDescent="0.15">
      <c r="A1634" s="212" t="s">
        <v>4919</v>
      </c>
      <c r="C1634" s="493" t="s">
        <v>3821</v>
      </c>
      <c r="D1634" s="490" t="s">
        <v>5252</v>
      </c>
      <c r="E1634" s="490" t="s">
        <v>5251</v>
      </c>
      <c r="F1634" s="233" t="s">
        <v>6201</v>
      </c>
      <c r="G1634" s="233" t="s">
        <v>3773</v>
      </c>
      <c r="H1634" s="287" t="s">
        <v>4060</v>
      </c>
      <c r="I1634" s="496" t="s">
        <v>766</v>
      </c>
      <c r="J1634" s="478" t="s">
        <v>1411</v>
      </c>
      <c r="K1634" s="233" t="s">
        <v>765</v>
      </c>
      <c r="L1634" s="496" t="s">
        <v>7670</v>
      </c>
      <c r="M1634" s="252">
        <v>29929</v>
      </c>
      <c r="N1634" s="269"/>
      <c r="O1634" s="269"/>
      <c r="P1634" s="251" t="s">
        <v>5895</v>
      </c>
      <c r="AB1634" s="288"/>
    </row>
    <row r="1635" spans="1:28" ht="28.5" x14ac:dyDescent="0.15">
      <c r="A1635" s="212" t="s">
        <v>4918</v>
      </c>
      <c r="C1635" s="493" t="s">
        <v>3821</v>
      </c>
      <c r="D1635" s="490" t="s">
        <v>5285</v>
      </c>
      <c r="E1635" s="255" t="s">
        <v>5284</v>
      </c>
      <c r="F1635" s="233" t="s">
        <v>5043</v>
      </c>
      <c r="G1635" s="494" t="s">
        <v>8561</v>
      </c>
      <c r="H1635" s="287" t="s">
        <v>3483</v>
      </c>
      <c r="I1635" s="496" t="s">
        <v>767</v>
      </c>
      <c r="J1635" s="478" t="s">
        <v>1411</v>
      </c>
      <c r="K1635" s="233" t="s">
        <v>4492</v>
      </c>
      <c r="L1635" s="454" t="s">
        <v>1996</v>
      </c>
      <c r="M1635" s="252">
        <v>38443</v>
      </c>
      <c r="N1635" s="269"/>
      <c r="O1635" s="269"/>
      <c r="P1635" s="251" t="s">
        <v>5899</v>
      </c>
      <c r="AB1635" s="288"/>
    </row>
    <row r="1636" spans="1:28" x14ac:dyDescent="0.15">
      <c r="A1636" s="212" t="s">
        <v>4919</v>
      </c>
      <c r="C1636" s="493" t="s">
        <v>3821</v>
      </c>
      <c r="D1636" s="490" t="s">
        <v>5285</v>
      </c>
      <c r="E1636" s="255" t="s">
        <v>5284</v>
      </c>
      <c r="F1636" s="233" t="s">
        <v>5081</v>
      </c>
      <c r="G1636" s="233" t="s">
        <v>6281</v>
      </c>
      <c r="H1636" s="287" t="s">
        <v>6282</v>
      </c>
      <c r="I1636" s="496" t="s">
        <v>767</v>
      </c>
      <c r="J1636" s="478" t="s">
        <v>1411</v>
      </c>
      <c r="K1636" s="233" t="s">
        <v>768</v>
      </c>
      <c r="L1636" s="496" t="s">
        <v>6625</v>
      </c>
      <c r="M1636" s="252">
        <v>37344</v>
      </c>
      <c r="N1636" s="269"/>
      <c r="O1636" s="269"/>
      <c r="P1636" s="251" t="s">
        <v>5895</v>
      </c>
      <c r="AB1636" s="288"/>
    </row>
    <row r="1637" spans="1:28" x14ac:dyDescent="0.15">
      <c r="A1637" s="212" t="s">
        <v>4919</v>
      </c>
      <c r="C1637" s="493" t="s">
        <v>3821</v>
      </c>
      <c r="D1637" s="490" t="s">
        <v>5285</v>
      </c>
      <c r="E1637" s="255" t="s">
        <v>5284</v>
      </c>
      <c r="F1637" s="233" t="s">
        <v>5082</v>
      </c>
      <c r="G1637" s="233" t="s">
        <v>6283</v>
      </c>
      <c r="H1637" s="287" t="s">
        <v>5545</v>
      </c>
      <c r="I1637" s="496" t="s">
        <v>770</v>
      </c>
      <c r="J1637" s="478" t="s">
        <v>1411</v>
      </c>
      <c r="K1637" s="248" t="s">
        <v>7660</v>
      </c>
      <c r="L1637" s="496" t="s">
        <v>6528</v>
      </c>
      <c r="M1637" s="252">
        <v>37344</v>
      </c>
      <c r="N1637" s="269"/>
      <c r="O1637" s="269"/>
      <c r="P1637" s="251" t="s">
        <v>5895</v>
      </c>
      <c r="AB1637" s="288"/>
    </row>
    <row r="1638" spans="1:28" ht="28.5" x14ac:dyDescent="0.15">
      <c r="A1638" s="212" t="s">
        <v>4918</v>
      </c>
      <c r="C1638" s="493" t="s">
        <v>3821</v>
      </c>
      <c r="D1638" s="490" t="s">
        <v>5285</v>
      </c>
      <c r="E1638" s="490" t="s">
        <v>5282</v>
      </c>
      <c r="F1638" s="233" t="s">
        <v>5044</v>
      </c>
      <c r="G1638" s="233" t="s">
        <v>6099</v>
      </c>
      <c r="H1638" s="287" t="s">
        <v>3522</v>
      </c>
      <c r="I1638" s="496" t="s">
        <v>771</v>
      </c>
      <c r="J1638" s="478" t="s">
        <v>1411</v>
      </c>
      <c r="K1638" s="233" t="s">
        <v>4731</v>
      </c>
      <c r="L1638" s="478" t="s">
        <v>8225</v>
      </c>
      <c r="M1638" s="252">
        <v>24889</v>
      </c>
      <c r="N1638" s="269"/>
      <c r="O1638" s="269"/>
      <c r="P1638" s="251" t="s">
        <v>5899</v>
      </c>
      <c r="AB1638" s="288"/>
    </row>
    <row r="1639" spans="1:28" x14ac:dyDescent="0.15">
      <c r="A1639" s="212" t="s">
        <v>4915</v>
      </c>
      <c r="C1639" s="493" t="s">
        <v>3821</v>
      </c>
      <c r="D1639" s="490" t="s">
        <v>5285</v>
      </c>
      <c r="E1639" s="490" t="s">
        <v>5282</v>
      </c>
      <c r="F1639" s="233" t="s">
        <v>5138</v>
      </c>
      <c r="G1639" s="233" t="s">
        <v>2707</v>
      </c>
      <c r="H1639" s="287" t="s">
        <v>6202</v>
      </c>
      <c r="I1639" s="496" t="s">
        <v>774</v>
      </c>
      <c r="J1639" s="478" t="s">
        <v>1411</v>
      </c>
      <c r="K1639" s="233" t="s">
        <v>772</v>
      </c>
      <c r="L1639" s="496" t="s">
        <v>773</v>
      </c>
      <c r="M1639" s="252">
        <v>26389</v>
      </c>
      <c r="N1639" s="269"/>
      <c r="O1639" s="269"/>
      <c r="P1639" s="251" t="s">
        <v>5896</v>
      </c>
      <c r="AB1639" s="288"/>
    </row>
    <row r="1640" spans="1:28" x14ac:dyDescent="0.15">
      <c r="A1640" s="212" t="s">
        <v>4915</v>
      </c>
      <c r="C1640" s="493" t="s">
        <v>3821</v>
      </c>
      <c r="D1640" s="490" t="s">
        <v>5285</v>
      </c>
      <c r="E1640" s="490" t="s">
        <v>5282</v>
      </c>
      <c r="F1640" s="233" t="s">
        <v>5139</v>
      </c>
      <c r="G1640" s="233" t="s">
        <v>3775</v>
      </c>
      <c r="H1640" s="287" t="s">
        <v>4062</v>
      </c>
      <c r="I1640" s="496" t="s">
        <v>771</v>
      </c>
      <c r="J1640" s="478" t="s">
        <v>1411</v>
      </c>
      <c r="K1640" s="233" t="s">
        <v>4277</v>
      </c>
      <c r="L1640" s="496" t="s">
        <v>2323</v>
      </c>
      <c r="M1640" s="252">
        <v>26389</v>
      </c>
      <c r="N1640" s="269"/>
      <c r="O1640" s="269"/>
      <c r="P1640" s="251" t="s">
        <v>5896</v>
      </c>
      <c r="AB1640" s="288"/>
    </row>
    <row r="1641" spans="1:28" x14ac:dyDescent="0.15">
      <c r="A1641" s="212" t="s">
        <v>4915</v>
      </c>
      <c r="C1641" s="493" t="s">
        <v>3821</v>
      </c>
      <c r="D1641" s="490" t="s">
        <v>5285</v>
      </c>
      <c r="E1641" s="490" t="s">
        <v>5282</v>
      </c>
      <c r="F1641" s="233" t="s">
        <v>5140</v>
      </c>
      <c r="G1641" s="233" t="s">
        <v>2708</v>
      </c>
      <c r="H1641" s="287" t="s">
        <v>3009</v>
      </c>
      <c r="I1641" s="496" t="s">
        <v>771</v>
      </c>
      <c r="J1641" s="478" t="s">
        <v>1411</v>
      </c>
      <c r="K1641" s="233" t="s">
        <v>775</v>
      </c>
      <c r="L1641" s="496" t="s">
        <v>776</v>
      </c>
      <c r="M1641" s="252">
        <v>28160</v>
      </c>
      <c r="N1641" s="269"/>
      <c r="O1641" s="269"/>
      <c r="P1641" s="251" t="s">
        <v>5896</v>
      </c>
      <c r="AB1641" s="288"/>
    </row>
    <row r="1642" spans="1:28" x14ac:dyDescent="0.15">
      <c r="A1642" s="212" t="s">
        <v>4915</v>
      </c>
      <c r="C1642" s="493" t="s">
        <v>3821</v>
      </c>
      <c r="D1642" s="490" t="s">
        <v>5285</v>
      </c>
      <c r="E1642" s="490" t="s">
        <v>5282</v>
      </c>
      <c r="F1642" s="233" t="s">
        <v>5141</v>
      </c>
      <c r="G1642" s="233" t="s">
        <v>3776</v>
      </c>
      <c r="H1642" s="287" t="s">
        <v>4063</v>
      </c>
      <c r="I1642" s="496" t="s">
        <v>779</v>
      </c>
      <c r="J1642" s="478" t="s">
        <v>1411</v>
      </c>
      <c r="K1642" s="233" t="s">
        <v>777</v>
      </c>
      <c r="L1642" s="496" t="s">
        <v>778</v>
      </c>
      <c r="M1642" s="252">
        <v>28195</v>
      </c>
      <c r="N1642" s="269"/>
      <c r="O1642" s="269"/>
      <c r="P1642" s="251" t="s">
        <v>5896</v>
      </c>
      <c r="AB1642" s="288"/>
    </row>
    <row r="1643" spans="1:28" x14ac:dyDescent="0.15">
      <c r="A1643" s="212" t="s">
        <v>4915</v>
      </c>
      <c r="C1643" s="493" t="s">
        <v>3821</v>
      </c>
      <c r="D1643" s="490" t="s">
        <v>5285</v>
      </c>
      <c r="E1643" s="490" t="s">
        <v>5282</v>
      </c>
      <c r="F1643" s="233" t="s">
        <v>5142</v>
      </c>
      <c r="G1643" s="233" t="s">
        <v>3777</v>
      </c>
      <c r="H1643" s="287" t="s">
        <v>4064</v>
      </c>
      <c r="I1643" s="496" t="s">
        <v>24</v>
      </c>
      <c r="J1643" s="478" t="s">
        <v>1411</v>
      </c>
      <c r="K1643" s="233" t="s">
        <v>25</v>
      </c>
      <c r="L1643" s="496" t="s">
        <v>26</v>
      </c>
      <c r="M1643" s="252">
        <v>29572</v>
      </c>
      <c r="N1643" s="269"/>
      <c r="O1643" s="269"/>
      <c r="P1643" s="251" t="s">
        <v>5896</v>
      </c>
      <c r="AB1643" s="288"/>
    </row>
    <row r="1644" spans="1:28" x14ac:dyDescent="0.15">
      <c r="A1644" s="212" t="s">
        <v>4919</v>
      </c>
      <c r="C1644" s="493" t="s">
        <v>3821</v>
      </c>
      <c r="D1644" s="490" t="s">
        <v>5285</v>
      </c>
      <c r="E1644" s="490" t="s">
        <v>5282</v>
      </c>
      <c r="F1644" s="233" t="s">
        <v>5083</v>
      </c>
      <c r="G1644" s="233" t="s">
        <v>3778</v>
      </c>
      <c r="H1644" s="287" t="s">
        <v>4065</v>
      </c>
      <c r="I1644" s="496" t="s">
        <v>781</v>
      </c>
      <c r="J1644" s="478" t="s">
        <v>1411</v>
      </c>
      <c r="K1644" s="233" t="s">
        <v>780</v>
      </c>
      <c r="L1644" s="496" t="s">
        <v>2099</v>
      </c>
      <c r="M1644" s="252">
        <v>29929</v>
      </c>
      <c r="N1644" s="269"/>
      <c r="O1644" s="269"/>
      <c r="P1644" s="251" t="s">
        <v>5895</v>
      </c>
      <c r="AB1644" s="288"/>
    </row>
    <row r="1645" spans="1:28" x14ac:dyDescent="0.15">
      <c r="A1645" s="212" t="s">
        <v>4919</v>
      </c>
      <c r="C1645" s="493" t="s">
        <v>3821</v>
      </c>
      <c r="D1645" s="490" t="s">
        <v>5285</v>
      </c>
      <c r="E1645" s="490" t="s">
        <v>5282</v>
      </c>
      <c r="F1645" s="233" t="s">
        <v>5084</v>
      </c>
      <c r="G1645" s="233" t="s">
        <v>3779</v>
      </c>
      <c r="H1645" s="287" t="s">
        <v>4066</v>
      </c>
      <c r="I1645" s="496" t="s">
        <v>781</v>
      </c>
      <c r="J1645" s="478" t="s">
        <v>1411</v>
      </c>
      <c r="K1645" s="233" t="s">
        <v>782</v>
      </c>
      <c r="L1645" s="496" t="s">
        <v>8208</v>
      </c>
      <c r="M1645" s="252">
        <v>35667</v>
      </c>
      <c r="N1645" s="269"/>
      <c r="O1645" s="269"/>
      <c r="P1645" s="251" t="s">
        <v>5895</v>
      </c>
      <c r="AB1645" s="288"/>
    </row>
    <row r="1646" spans="1:28" x14ac:dyDescent="0.15">
      <c r="A1646" s="212" t="s">
        <v>4917</v>
      </c>
      <c r="C1646" s="493" t="s">
        <v>3821</v>
      </c>
      <c r="D1646" s="490" t="s">
        <v>5285</v>
      </c>
      <c r="E1646" s="490" t="s">
        <v>5282</v>
      </c>
      <c r="F1646" s="233" t="s">
        <v>7030</v>
      </c>
      <c r="G1646" s="233" t="s">
        <v>3780</v>
      </c>
      <c r="H1646" s="287" t="s">
        <v>4067</v>
      </c>
      <c r="I1646" s="496" t="s">
        <v>771</v>
      </c>
      <c r="J1646" s="478" t="s">
        <v>1411</v>
      </c>
      <c r="K1646" s="233" t="s">
        <v>783</v>
      </c>
      <c r="L1646" s="496" t="s">
        <v>6203</v>
      </c>
      <c r="M1646" s="252">
        <v>36617</v>
      </c>
      <c r="N1646" s="269"/>
      <c r="O1646" s="269"/>
      <c r="P1646" s="251" t="s">
        <v>5898</v>
      </c>
      <c r="AB1646" s="288"/>
    </row>
    <row r="1647" spans="1:28" ht="28.5" x14ac:dyDescent="0.15">
      <c r="A1647" s="212" t="s">
        <v>4918</v>
      </c>
      <c r="C1647" s="493" t="s">
        <v>3821</v>
      </c>
      <c r="D1647" s="490" t="s">
        <v>5300</v>
      </c>
      <c r="E1647" s="490" t="s">
        <v>5288</v>
      </c>
      <c r="F1647" s="233" t="s">
        <v>5045</v>
      </c>
      <c r="G1647" s="233" t="s">
        <v>3444</v>
      </c>
      <c r="H1647" s="287" t="s">
        <v>3484</v>
      </c>
      <c r="I1647" s="496" t="s">
        <v>784</v>
      </c>
      <c r="J1647" s="478" t="s">
        <v>1411</v>
      </c>
      <c r="K1647" s="233" t="s">
        <v>4730</v>
      </c>
      <c r="L1647" s="496" t="s">
        <v>8209</v>
      </c>
      <c r="M1647" s="252">
        <v>26484</v>
      </c>
      <c r="N1647" s="269"/>
      <c r="O1647" s="269"/>
      <c r="P1647" s="251" t="s">
        <v>5899</v>
      </c>
      <c r="AB1647" s="288"/>
    </row>
    <row r="1648" spans="1:28" x14ac:dyDescent="0.15">
      <c r="A1648" s="212" t="s">
        <v>4917</v>
      </c>
      <c r="C1648" s="493" t="s">
        <v>3821</v>
      </c>
      <c r="D1648" s="490" t="s">
        <v>5300</v>
      </c>
      <c r="E1648" s="490" t="s">
        <v>5288</v>
      </c>
      <c r="F1648" s="233" t="s">
        <v>7031</v>
      </c>
      <c r="G1648" s="233" t="s">
        <v>7379</v>
      </c>
      <c r="H1648" s="287" t="s">
        <v>4068</v>
      </c>
      <c r="I1648" s="496" t="s">
        <v>1855</v>
      </c>
      <c r="J1648" s="478" t="s">
        <v>1411</v>
      </c>
      <c r="K1648" s="233" t="s">
        <v>785</v>
      </c>
      <c r="L1648" s="478" t="s">
        <v>7243</v>
      </c>
      <c r="M1648" s="252">
        <v>29574</v>
      </c>
      <c r="N1648" s="269"/>
      <c r="O1648" s="269"/>
      <c r="P1648" s="251" t="s">
        <v>5898</v>
      </c>
      <c r="AB1648" s="288"/>
    </row>
    <row r="1649" spans="1:28" x14ac:dyDescent="0.15">
      <c r="A1649" s="212" t="s">
        <v>4919</v>
      </c>
      <c r="C1649" s="493" t="s">
        <v>3821</v>
      </c>
      <c r="D1649" s="490" t="s">
        <v>5300</v>
      </c>
      <c r="E1649" s="490" t="s">
        <v>5288</v>
      </c>
      <c r="F1649" s="233" t="s">
        <v>5085</v>
      </c>
      <c r="G1649" s="233" t="s">
        <v>3781</v>
      </c>
      <c r="H1649" s="287" t="s">
        <v>4069</v>
      </c>
      <c r="I1649" s="496" t="s">
        <v>784</v>
      </c>
      <c r="J1649" s="478" t="s">
        <v>1411</v>
      </c>
      <c r="K1649" s="233" t="s">
        <v>786</v>
      </c>
      <c r="L1649" s="496" t="s">
        <v>2324</v>
      </c>
      <c r="M1649" s="252">
        <v>36249</v>
      </c>
      <c r="N1649" s="269"/>
      <c r="O1649" s="269"/>
      <c r="P1649" s="251" t="s">
        <v>5895</v>
      </c>
      <c r="AB1649" s="288"/>
    </row>
    <row r="1650" spans="1:28" x14ac:dyDescent="0.15">
      <c r="A1650" s="212" t="s">
        <v>4915</v>
      </c>
      <c r="C1650" s="493" t="s">
        <v>3821</v>
      </c>
      <c r="D1650" s="490" t="s">
        <v>5300</v>
      </c>
      <c r="E1650" s="490" t="s">
        <v>5288</v>
      </c>
      <c r="F1650" s="233" t="s">
        <v>5143</v>
      </c>
      <c r="G1650" s="233" t="s">
        <v>2712</v>
      </c>
      <c r="H1650" s="287" t="s">
        <v>3014</v>
      </c>
      <c r="I1650" s="496" t="s">
        <v>789</v>
      </c>
      <c r="J1650" s="478" t="s">
        <v>1411</v>
      </c>
      <c r="K1650" s="233" t="s">
        <v>787</v>
      </c>
      <c r="L1650" s="496" t="s">
        <v>788</v>
      </c>
      <c r="M1650" s="252">
        <v>36616</v>
      </c>
      <c r="N1650" s="269"/>
      <c r="O1650" s="269"/>
      <c r="P1650" s="251" t="s">
        <v>5896</v>
      </c>
      <c r="AB1650" s="288"/>
    </row>
    <row r="1651" spans="1:28" x14ac:dyDescent="0.15">
      <c r="A1651" s="212" t="s">
        <v>4915</v>
      </c>
      <c r="C1651" s="493" t="s">
        <v>3821</v>
      </c>
      <c r="D1651" s="490" t="s">
        <v>5300</v>
      </c>
      <c r="E1651" s="490" t="s">
        <v>5291</v>
      </c>
      <c r="F1651" s="233" t="s">
        <v>5144</v>
      </c>
      <c r="G1651" s="233" t="s">
        <v>3782</v>
      </c>
      <c r="H1651" s="287" t="s">
        <v>4070</v>
      </c>
      <c r="I1651" s="496" t="s">
        <v>17</v>
      </c>
      <c r="J1651" s="478" t="s">
        <v>1411</v>
      </c>
      <c r="K1651" s="233" t="s">
        <v>18</v>
      </c>
      <c r="L1651" s="496" t="s">
        <v>2325</v>
      </c>
      <c r="M1651" s="252">
        <v>22050</v>
      </c>
      <c r="N1651" s="269"/>
      <c r="O1651" s="269"/>
      <c r="P1651" s="251" t="s">
        <v>5896</v>
      </c>
      <c r="AB1651" s="288"/>
    </row>
    <row r="1652" spans="1:28" x14ac:dyDescent="0.15">
      <c r="A1652" s="212" t="s">
        <v>4915</v>
      </c>
      <c r="C1652" s="493" t="s">
        <v>3821</v>
      </c>
      <c r="D1652" s="490" t="s">
        <v>5300</v>
      </c>
      <c r="E1652" s="490" t="s">
        <v>5291</v>
      </c>
      <c r="F1652" s="233" t="s">
        <v>5145</v>
      </c>
      <c r="G1652" s="233" t="s">
        <v>3783</v>
      </c>
      <c r="H1652" s="287" t="s">
        <v>3015</v>
      </c>
      <c r="I1652" s="496" t="s">
        <v>2326</v>
      </c>
      <c r="J1652" s="478" t="s">
        <v>1411</v>
      </c>
      <c r="K1652" s="233" t="s">
        <v>790</v>
      </c>
      <c r="L1652" s="496" t="s">
        <v>791</v>
      </c>
      <c r="M1652" s="252">
        <v>23705</v>
      </c>
      <c r="N1652" s="269"/>
      <c r="O1652" s="269"/>
      <c r="P1652" s="251" t="s">
        <v>5896</v>
      </c>
      <c r="AB1652" s="288"/>
    </row>
    <row r="1653" spans="1:28" ht="28.5" x14ac:dyDescent="0.15">
      <c r="A1653" s="212" t="s">
        <v>4918</v>
      </c>
      <c r="C1653" s="493" t="s">
        <v>3821</v>
      </c>
      <c r="D1653" s="490" t="s">
        <v>5300</v>
      </c>
      <c r="E1653" s="490" t="s">
        <v>5291</v>
      </c>
      <c r="F1653" s="233" t="s">
        <v>5046</v>
      </c>
      <c r="G1653" s="233" t="s">
        <v>3784</v>
      </c>
      <c r="H1653" s="287" t="s">
        <v>4071</v>
      </c>
      <c r="I1653" s="496" t="s">
        <v>792</v>
      </c>
      <c r="J1653" s="478" t="s">
        <v>1411</v>
      </c>
      <c r="K1653" s="233" t="s">
        <v>4729</v>
      </c>
      <c r="L1653" s="496" t="s">
        <v>1997</v>
      </c>
      <c r="M1653" s="252">
        <v>38443</v>
      </c>
      <c r="N1653" s="269"/>
      <c r="O1653" s="269"/>
      <c r="P1653" s="251" t="s">
        <v>5899</v>
      </c>
      <c r="AB1653" s="288"/>
    </row>
    <row r="1654" spans="1:28" x14ac:dyDescent="0.15">
      <c r="A1654" s="212" t="s">
        <v>4919</v>
      </c>
      <c r="C1654" s="493" t="s">
        <v>3821</v>
      </c>
      <c r="D1654" s="490" t="s">
        <v>5300</v>
      </c>
      <c r="E1654" s="490" t="s">
        <v>5291</v>
      </c>
      <c r="F1654" s="233" t="s">
        <v>5086</v>
      </c>
      <c r="G1654" s="233" t="s">
        <v>3785</v>
      </c>
      <c r="H1654" s="287" t="s">
        <v>4072</v>
      </c>
      <c r="I1654" s="496" t="s">
        <v>794</v>
      </c>
      <c r="J1654" s="478" t="s">
        <v>1411</v>
      </c>
      <c r="K1654" s="233" t="s">
        <v>793</v>
      </c>
      <c r="L1654" s="496" t="s">
        <v>4819</v>
      </c>
      <c r="M1654" s="252">
        <v>31988</v>
      </c>
      <c r="N1654" s="269"/>
      <c r="O1654" s="269"/>
      <c r="P1654" s="251" t="s">
        <v>5895</v>
      </c>
      <c r="AB1654" s="288"/>
    </row>
    <row r="1655" spans="1:28" x14ac:dyDescent="0.15">
      <c r="A1655" s="212" t="s">
        <v>4917</v>
      </c>
      <c r="C1655" s="493" t="s">
        <v>3821</v>
      </c>
      <c r="D1655" s="490" t="s">
        <v>5300</v>
      </c>
      <c r="E1655" s="490" t="s">
        <v>5291</v>
      </c>
      <c r="F1655" s="233" t="s">
        <v>7032</v>
      </c>
      <c r="G1655" s="233" t="s">
        <v>3786</v>
      </c>
      <c r="H1655" s="287" t="s">
        <v>4073</v>
      </c>
      <c r="I1655" s="496" t="s">
        <v>796</v>
      </c>
      <c r="J1655" s="478" t="s">
        <v>1411</v>
      </c>
      <c r="K1655" s="233" t="s">
        <v>795</v>
      </c>
      <c r="L1655" s="496" t="s">
        <v>6345</v>
      </c>
      <c r="M1655" s="252">
        <v>33401</v>
      </c>
      <c r="N1655" s="269"/>
      <c r="O1655" s="269"/>
      <c r="P1655" s="251" t="s">
        <v>5898</v>
      </c>
      <c r="AB1655" s="288"/>
    </row>
    <row r="1656" spans="1:28" x14ac:dyDescent="0.15">
      <c r="A1656" s="212" t="s">
        <v>4917</v>
      </c>
      <c r="C1656" s="493" t="s">
        <v>3821</v>
      </c>
      <c r="D1656" s="490" t="s">
        <v>5300</v>
      </c>
      <c r="E1656" s="490" t="s">
        <v>5291</v>
      </c>
      <c r="F1656" s="233" t="s">
        <v>7033</v>
      </c>
      <c r="G1656" s="233" t="s">
        <v>3787</v>
      </c>
      <c r="H1656" s="287" t="s">
        <v>4074</v>
      </c>
      <c r="I1656" s="496" t="s">
        <v>799</v>
      </c>
      <c r="J1656" s="478" t="s">
        <v>1411</v>
      </c>
      <c r="K1656" s="233" t="s">
        <v>797</v>
      </c>
      <c r="L1656" s="496" t="s">
        <v>798</v>
      </c>
      <c r="M1656" s="252">
        <v>33829</v>
      </c>
      <c r="N1656" s="269"/>
      <c r="O1656" s="269"/>
      <c r="P1656" s="251" t="s">
        <v>5898</v>
      </c>
      <c r="AB1656" s="288"/>
    </row>
    <row r="1657" spans="1:28" x14ac:dyDescent="0.15">
      <c r="A1657" s="212" t="s">
        <v>4919</v>
      </c>
      <c r="C1657" s="493" t="s">
        <v>3821</v>
      </c>
      <c r="D1657" s="490" t="s">
        <v>5300</v>
      </c>
      <c r="E1657" s="490" t="s">
        <v>5291</v>
      </c>
      <c r="F1657" s="233" t="s">
        <v>5087</v>
      </c>
      <c r="G1657" s="233" t="s">
        <v>3788</v>
      </c>
      <c r="H1657" s="287" t="s">
        <v>4075</v>
      </c>
      <c r="I1657" s="496" t="s">
        <v>802</v>
      </c>
      <c r="J1657" s="478" t="s">
        <v>1411</v>
      </c>
      <c r="K1657" s="233" t="s">
        <v>800</v>
      </c>
      <c r="L1657" s="496" t="s">
        <v>801</v>
      </c>
      <c r="M1657" s="252">
        <v>37109</v>
      </c>
      <c r="N1657" s="269"/>
      <c r="O1657" s="269"/>
      <c r="P1657" s="251" t="s">
        <v>6545</v>
      </c>
      <c r="AB1657" s="288"/>
    </row>
    <row r="1658" spans="1:28" x14ac:dyDescent="0.15">
      <c r="A1658" s="212" t="s">
        <v>6092</v>
      </c>
      <c r="C1658" s="493" t="s">
        <v>3821</v>
      </c>
      <c r="D1658" s="490" t="s">
        <v>5300</v>
      </c>
      <c r="E1658" s="490" t="s">
        <v>5291</v>
      </c>
      <c r="F1658" s="233" t="s">
        <v>5032</v>
      </c>
      <c r="G1658" s="233" t="s">
        <v>3789</v>
      </c>
      <c r="H1658" s="287" t="s">
        <v>4076</v>
      </c>
      <c r="I1658" s="496" t="s">
        <v>2327</v>
      </c>
      <c r="J1658" s="478" t="s">
        <v>1411</v>
      </c>
      <c r="K1658" s="233" t="s">
        <v>803</v>
      </c>
      <c r="L1658" s="496" t="s">
        <v>804</v>
      </c>
      <c r="M1658" s="252">
        <v>34382</v>
      </c>
      <c r="N1658" s="248"/>
      <c r="O1658" s="248"/>
      <c r="P1658" s="251" t="s">
        <v>5900</v>
      </c>
      <c r="AB1658" s="288"/>
    </row>
    <row r="1659" spans="1:28" x14ac:dyDescent="0.15">
      <c r="A1659" s="212" t="s">
        <v>4915</v>
      </c>
      <c r="C1659" s="493" t="s">
        <v>3821</v>
      </c>
      <c r="D1659" s="490" t="s">
        <v>5300</v>
      </c>
      <c r="E1659" s="490" t="s">
        <v>5293</v>
      </c>
      <c r="F1659" s="233" t="s">
        <v>5146</v>
      </c>
      <c r="G1659" s="233" t="s">
        <v>3790</v>
      </c>
      <c r="H1659" s="287" t="s">
        <v>4077</v>
      </c>
      <c r="I1659" s="496" t="s">
        <v>806</v>
      </c>
      <c r="J1659" s="478" t="s">
        <v>1411</v>
      </c>
      <c r="K1659" s="233" t="s">
        <v>805</v>
      </c>
      <c r="L1659" s="496" t="s">
        <v>5856</v>
      </c>
      <c r="M1659" s="252">
        <v>25275</v>
      </c>
      <c r="N1659" s="269"/>
      <c r="O1659" s="269"/>
      <c r="P1659" s="251" t="s">
        <v>5896</v>
      </c>
      <c r="AB1659" s="288"/>
    </row>
    <row r="1660" spans="1:28" x14ac:dyDescent="0.15">
      <c r="A1660" s="212" t="s">
        <v>4915</v>
      </c>
      <c r="C1660" s="493" t="s">
        <v>3821</v>
      </c>
      <c r="D1660" s="490" t="s">
        <v>5300</v>
      </c>
      <c r="E1660" s="490" t="s">
        <v>5293</v>
      </c>
      <c r="F1660" s="233" t="s">
        <v>5147</v>
      </c>
      <c r="G1660" s="233" t="s">
        <v>3791</v>
      </c>
      <c r="H1660" s="287" t="s">
        <v>4078</v>
      </c>
      <c r="I1660" s="496" t="s">
        <v>808</v>
      </c>
      <c r="J1660" s="478" t="s">
        <v>1411</v>
      </c>
      <c r="K1660" s="233" t="s">
        <v>807</v>
      </c>
      <c r="L1660" s="496" t="s">
        <v>6335</v>
      </c>
      <c r="M1660" s="252">
        <v>26280</v>
      </c>
      <c r="N1660" s="269"/>
      <c r="O1660" s="269"/>
      <c r="P1660" s="251" t="s">
        <v>5896</v>
      </c>
      <c r="AB1660" s="288"/>
    </row>
    <row r="1661" spans="1:28" ht="28.5" x14ac:dyDescent="0.15">
      <c r="A1661" s="212" t="s">
        <v>4918</v>
      </c>
      <c r="C1661" s="493" t="s">
        <v>3821</v>
      </c>
      <c r="D1661" s="490" t="s">
        <v>5300</v>
      </c>
      <c r="E1661" s="490" t="s">
        <v>5293</v>
      </c>
      <c r="F1661" s="233" t="s">
        <v>5047</v>
      </c>
      <c r="G1661" s="233" t="s">
        <v>6100</v>
      </c>
      <c r="H1661" s="287" t="s">
        <v>4079</v>
      </c>
      <c r="I1661" s="496" t="s">
        <v>806</v>
      </c>
      <c r="J1661" s="478" t="s">
        <v>1411</v>
      </c>
      <c r="K1661" s="233" t="s">
        <v>4728</v>
      </c>
      <c r="L1661" s="496" t="s">
        <v>809</v>
      </c>
      <c r="M1661" s="252">
        <v>32485</v>
      </c>
      <c r="N1661" s="269"/>
      <c r="O1661" s="269"/>
      <c r="P1661" s="251" t="s">
        <v>5899</v>
      </c>
      <c r="AB1661" s="288"/>
    </row>
    <row r="1662" spans="1:28" x14ac:dyDescent="0.15">
      <c r="A1662" s="212" t="s">
        <v>4919</v>
      </c>
      <c r="C1662" s="493" t="s">
        <v>3821</v>
      </c>
      <c r="D1662" s="490" t="s">
        <v>5300</v>
      </c>
      <c r="E1662" s="490" t="s">
        <v>5293</v>
      </c>
      <c r="F1662" s="233" t="s">
        <v>5088</v>
      </c>
      <c r="G1662" s="233" t="s">
        <v>3792</v>
      </c>
      <c r="H1662" s="287" t="s">
        <v>4080</v>
      </c>
      <c r="I1662" s="496" t="s">
        <v>811</v>
      </c>
      <c r="J1662" s="478" t="s">
        <v>1411</v>
      </c>
      <c r="K1662" s="233" t="s">
        <v>810</v>
      </c>
      <c r="L1662" s="496" t="s">
        <v>6080</v>
      </c>
      <c r="M1662" s="252">
        <v>35360</v>
      </c>
      <c r="N1662" s="269"/>
      <c r="O1662" s="269"/>
      <c r="P1662" s="251" t="s">
        <v>5895</v>
      </c>
      <c r="AB1662" s="288"/>
    </row>
    <row r="1663" spans="1:28" x14ac:dyDescent="0.15">
      <c r="A1663" s="212" t="s">
        <v>4919</v>
      </c>
      <c r="C1663" s="493" t="s">
        <v>3821</v>
      </c>
      <c r="D1663" s="490" t="s">
        <v>5300</v>
      </c>
      <c r="E1663" s="490" t="s">
        <v>5293</v>
      </c>
      <c r="F1663" s="233" t="s">
        <v>5089</v>
      </c>
      <c r="G1663" s="233" t="s">
        <v>3793</v>
      </c>
      <c r="H1663" s="287" t="s">
        <v>4081</v>
      </c>
      <c r="I1663" s="496" t="s">
        <v>6529</v>
      </c>
      <c r="J1663" s="478" t="s">
        <v>1411</v>
      </c>
      <c r="K1663" s="233" t="s">
        <v>812</v>
      </c>
      <c r="L1663" s="496" t="s">
        <v>6284</v>
      </c>
      <c r="M1663" s="252">
        <v>36249</v>
      </c>
      <c r="N1663" s="269"/>
      <c r="O1663" s="269"/>
      <c r="P1663" s="251" t="s">
        <v>5895</v>
      </c>
      <c r="AB1663" s="288"/>
    </row>
    <row r="1664" spans="1:28" ht="28.5" x14ac:dyDescent="0.15">
      <c r="A1664" s="212" t="s">
        <v>4919</v>
      </c>
      <c r="C1664" s="493" t="s">
        <v>3821</v>
      </c>
      <c r="D1664" s="490" t="s">
        <v>5300</v>
      </c>
      <c r="E1664" s="490" t="s">
        <v>5293</v>
      </c>
      <c r="F1664" s="233" t="s">
        <v>5090</v>
      </c>
      <c r="G1664" s="233" t="s">
        <v>3794</v>
      </c>
      <c r="H1664" s="287" t="s">
        <v>4082</v>
      </c>
      <c r="I1664" s="496" t="s">
        <v>806</v>
      </c>
      <c r="J1664" s="478" t="s">
        <v>1411</v>
      </c>
      <c r="K1664" s="233" t="s">
        <v>4278</v>
      </c>
      <c r="L1664" s="496" t="s">
        <v>2097</v>
      </c>
      <c r="M1664" s="252">
        <v>37109</v>
      </c>
      <c r="N1664" s="269"/>
      <c r="O1664" s="269"/>
      <c r="P1664" s="251" t="s">
        <v>5895</v>
      </c>
      <c r="AB1664" s="288"/>
    </row>
    <row r="1665" spans="1:28" x14ac:dyDescent="0.15">
      <c r="A1665" s="212" t="s">
        <v>4919</v>
      </c>
      <c r="C1665" s="493" t="s">
        <v>3821</v>
      </c>
      <c r="D1665" s="490" t="s">
        <v>5300</v>
      </c>
      <c r="E1665" s="490" t="s">
        <v>5546</v>
      </c>
      <c r="F1665" s="233" t="s">
        <v>6204</v>
      </c>
      <c r="G1665" s="233" t="s">
        <v>5990</v>
      </c>
      <c r="H1665" s="287" t="s">
        <v>4083</v>
      </c>
      <c r="I1665" s="496" t="s">
        <v>2467</v>
      </c>
      <c r="J1665" s="478" t="s">
        <v>1411</v>
      </c>
      <c r="K1665" s="233" t="s">
        <v>2468</v>
      </c>
      <c r="L1665" s="496" t="s">
        <v>5991</v>
      </c>
      <c r="M1665" s="252">
        <v>41757</v>
      </c>
      <c r="N1665" s="269"/>
      <c r="O1665" s="269"/>
      <c r="P1665" s="251" t="s">
        <v>5895</v>
      </c>
      <c r="AB1665" s="288"/>
    </row>
    <row r="1666" spans="1:28" x14ac:dyDescent="0.15">
      <c r="A1666" s="212" t="s">
        <v>4915</v>
      </c>
      <c r="C1666" s="493" t="s">
        <v>3821</v>
      </c>
      <c r="D1666" s="490" t="s">
        <v>5300</v>
      </c>
      <c r="E1666" s="490" t="s">
        <v>5295</v>
      </c>
      <c r="F1666" s="233" t="s">
        <v>6205</v>
      </c>
      <c r="G1666" s="233" t="s">
        <v>2716</v>
      </c>
      <c r="H1666" s="287" t="s">
        <v>4084</v>
      </c>
      <c r="I1666" s="496" t="s">
        <v>814</v>
      </c>
      <c r="J1666" s="478" t="s">
        <v>1411</v>
      </c>
      <c r="K1666" s="233" t="s">
        <v>813</v>
      </c>
      <c r="L1666" s="496" t="s">
        <v>8210</v>
      </c>
      <c r="M1666" s="252">
        <v>23727</v>
      </c>
      <c r="N1666" s="269"/>
      <c r="O1666" s="269"/>
      <c r="P1666" s="251" t="s">
        <v>5896</v>
      </c>
      <c r="AB1666" s="288"/>
    </row>
    <row r="1667" spans="1:28" ht="28.5" x14ac:dyDescent="0.15">
      <c r="A1667" s="212" t="s">
        <v>4918</v>
      </c>
      <c r="C1667" s="493" t="s">
        <v>3821</v>
      </c>
      <c r="D1667" s="490" t="s">
        <v>5300</v>
      </c>
      <c r="E1667" s="490" t="s">
        <v>5295</v>
      </c>
      <c r="F1667" s="233" t="s">
        <v>5048</v>
      </c>
      <c r="G1667" s="233" t="s">
        <v>7227</v>
      </c>
      <c r="H1667" s="287" t="s">
        <v>4085</v>
      </c>
      <c r="I1667" s="496" t="s">
        <v>814</v>
      </c>
      <c r="J1667" s="478" t="s">
        <v>1411</v>
      </c>
      <c r="K1667" s="233" t="s">
        <v>7228</v>
      </c>
      <c r="L1667" s="496" t="s">
        <v>7229</v>
      </c>
      <c r="M1667" s="252">
        <v>31389</v>
      </c>
      <c r="N1667" s="269"/>
      <c r="O1667" s="269"/>
      <c r="P1667" s="251" t="s">
        <v>5899</v>
      </c>
      <c r="AB1667" s="288"/>
    </row>
    <row r="1668" spans="1:28" x14ac:dyDescent="0.15">
      <c r="A1668" s="212" t="s">
        <v>4919</v>
      </c>
      <c r="C1668" s="493" t="s">
        <v>3821</v>
      </c>
      <c r="D1668" s="490" t="s">
        <v>5300</v>
      </c>
      <c r="E1668" s="490" t="s">
        <v>5295</v>
      </c>
      <c r="F1668" s="233" t="s">
        <v>5091</v>
      </c>
      <c r="G1668" s="233" t="s">
        <v>3795</v>
      </c>
      <c r="H1668" s="287" t="s">
        <v>4086</v>
      </c>
      <c r="I1668" s="496" t="s">
        <v>814</v>
      </c>
      <c r="J1668" s="478" t="s">
        <v>1411</v>
      </c>
      <c r="K1668" s="233" t="s">
        <v>815</v>
      </c>
      <c r="L1668" s="496" t="s">
        <v>816</v>
      </c>
      <c r="M1668" s="252">
        <v>35874</v>
      </c>
      <c r="N1668" s="269"/>
      <c r="O1668" s="269"/>
      <c r="P1668" s="251" t="s">
        <v>5895</v>
      </c>
      <c r="AB1668" s="288"/>
    </row>
    <row r="1669" spans="1:28" x14ac:dyDescent="0.15">
      <c r="A1669" s="212" t="s">
        <v>4915</v>
      </c>
      <c r="C1669" s="493" t="s">
        <v>3821</v>
      </c>
      <c r="D1669" s="490" t="s">
        <v>5300</v>
      </c>
      <c r="E1669" s="490" t="s">
        <v>5297</v>
      </c>
      <c r="F1669" s="233" t="s">
        <v>7230</v>
      </c>
      <c r="G1669" s="233" t="s">
        <v>3796</v>
      </c>
      <c r="H1669" s="287" t="s">
        <v>3824</v>
      </c>
      <c r="I1669" s="496" t="s">
        <v>818</v>
      </c>
      <c r="J1669" s="478" t="s">
        <v>1411</v>
      </c>
      <c r="K1669" s="233" t="s">
        <v>817</v>
      </c>
      <c r="L1669" s="454" t="s">
        <v>7671</v>
      </c>
      <c r="M1669" s="252">
        <v>26754</v>
      </c>
      <c r="N1669" s="269"/>
      <c r="O1669" s="269"/>
      <c r="P1669" s="251" t="s">
        <v>5896</v>
      </c>
      <c r="AB1669" s="288"/>
    </row>
    <row r="1670" spans="1:28" x14ac:dyDescent="0.15">
      <c r="A1670" s="212" t="s">
        <v>4915</v>
      </c>
      <c r="C1670" s="493" t="s">
        <v>3821</v>
      </c>
      <c r="D1670" s="490" t="s">
        <v>5300</v>
      </c>
      <c r="E1670" s="490" t="s">
        <v>5297</v>
      </c>
      <c r="F1670" s="233" t="s">
        <v>5148</v>
      </c>
      <c r="G1670" s="233" t="s">
        <v>7892</v>
      </c>
      <c r="H1670" s="287" t="s">
        <v>2751</v>
      </c>
      <c r="I1670" s="496" t="s">
        <v>818</v>
      </c>
      <c r="J1670" s="478" t="s">
        <v>1411</v>
      </c>
      <c r="K1670" s="233" t="s">
        <v>819</v>
      </c>
      <c r="L1670" s="496" t="s">
        <v>820</v>
      </c>
      <c r="M1670" s="252">
        <v>28549</v>
      </c>
      <c r="N1670" s="269"/>
      <c r="O1670" s="269"/>
      <c r="P1670" s="251" t="s">
        <v>5896</v>
      </c>
      <c r="AB1670" s="288"/>
    </row>
    <row r="1671" spans="1:28" x14ac:dyDescent="0.15">
      <c r="A1671" s="212" t="s">
        <v>4917</v>
      </c>
      <c r="C1671" s="493" t="s">
        <v>3821</v>
      </c>
      <c r="D1671" s="490" t="s">
        <v>5300</v>
      </c>
      <c r="E1671" s="490" t="s">
        <v>5297</v>
      </c>
      <c r="F1671" s="233" t="s">
        <v>7034</v>
      </c>
      <c r="G1671" s="233" t="s">
        <v>3797</v>
      </c>
      <c r="H1671" s="287" t="s">
        <v>3825</v>
      </c>
      <c r="I1671" s="496" t="s">
        <v>822</v>
      </c>
      <c r="J1671" s="478" t="s">
        <v>1411</v>
      </c>
      <c r="K1671" s="233" t="s">
        <v>821</v>
      </c>
      <c r="L1671" s="496" t="s">
        <v>7895</v>
      </c>
      <c r="M1671" s="252">
        <v>30686</v>
      </c>
      <c r="N1671" s="269"/>
      <c r="O1671" s="269"/>
      <c r="P1671" s="251" t="s">
        <v>5898</v>
      </c>
      <c r="AB1671" s="288"/>
    </row>
    <row r="1672" spans="1:28" x14ac:dyDescent="0.15">
      <c r="A1672" s="212" t="s">
        <v>4919</v>
      </c>
      <c r="C1672" s="493" t="s">
        <v>3821</v>
      </c>
      <c r="D1672" s="490" t="s">
        <v>5300</v>
      </c>
      <c r="E1672" s="490" t="s">
        <v>5297</v>
      </c>
      <c r="F1672" s="233" t="s">
        <v>5092</v>
      </c>
      <c r="G1672" s="233" t="s">
        <v>6530</v>
      </c>
      <c r="H1672" s="287" t="s">
        <v>3826</v>
      </c>
      <c r="I1672" s="496" t="s">
        <v>825</v>
      </c>
      <c r="J1672" s="478" t="s">
        <v>1411</v>
      </c>
      <c r="K1672" s="233" t="s">
        <v>823</v>
      </c>
      <c r="L1672" s="496" t="s">
        <v>824</v>
      </c>
      <c r="M1672" s="252">
        <v>30984</v>
      </c>
      <c r="N1672" s="269"/>
      <c r="O1672" s="269"/>
      <c r="P1672" s="251" t="s">
        <v>5895</v>
      </c>
      <c r="AB1672" s="288"/>
    </row>
    <row r="1673" spans="1:28" x14ac:dyDescent="0.15">
      <c r="A1673" s="212" t="s">
        <v>4915</v>
      </c>
      <c r="C1673" s="493" t="s">
        <v>3821</v>
      </c>
      <c r="D1673" s="490" t="s">
        <v>5300</v>
      </c>
      <c r="E1673" s="490" t="s">
        <v>5297</v>
      </c>
      <c r="F1673" s="233" t="s">
        <v>7231</v>
      </c>
      <c r="G1673" s="233" t="s">
        <v>2718</v>
      </c>
      <c r="H1673" s="287" t="s">
        <v>2752</v>
      </c>
      <c r="I1673" s="496" t="s">
        <v>6689</v>
      </c>
      <c r="J1673" s="478" t="s">
        <v>1411</v>
      </c>
      <c r="K1673" s="233" t="s">
        <v>826</v>
      </c>
      <c r="L1673" s="495" t="s">
        <v>7232</v>
      </c>
      <c r="M1673" s="252">
        <v>37708</v>
      </c>
      <c r="N1673" s="269"/>
      <c r="O1673" s="269"/>
      <c r="P1673" s="251" t="s">
        <v>5896</v>
      </c>
      <c r="AB1673" s="288"/>
    </row>
    <row r="1674" spans="1:28" x14ac:dyDescent="0.15">
      <c r="A1674" s="212" t="s">
        <v>4915</v>
      </c>
      <c r="C1674" s="493" t="s">
        <v>3821</v>
      </c>
      <c r="D1674" s="490" t="s">
        <v>5300</v>
      </c>
      <c r="E1674" s="490" t="s">
        <v>5297</v>
      </c>
      <c r="F1674" s="233" t="s">
        <v>5149</v>
      </c>
      <c r="G1674" s="233" t="s">
        <v>2720</v>
      </c>
      <c r="H1674" s="287" t="s">
        <v>2754</v>
      </c>
      <c r="I1674" s="496" t="s">
        <v>822</v>
      </c>
      <c r="J1674" s="478" t="s">
        <v>1411</v>
      </c>
      <c r="K1674" s="233" t="s">
        <v>827</v>
      </c>
      <c r="L1674" s="496" t="s">
        <v>828</v>
      </c>
      <c r="M1674" s="252">
        <v>37708</v>
      </c>
      <c r="N1674" s="269"/>
      <c r="O1674" s="269"/>
      <c r="P1674" s="251" t="s">
        <v>5896</v>
      </c>
      <c r="AB1674" s="288"/>
    </row>
    <row r="1675" spans="1:28" x14ac:dyDescent="0.15">
      <c r="A1675" s="212" t="s">
        <v>4915</v>
      </c>
      <c r="C1675" s="493" t="s">
        <v>3821</v>
      </c>
      <c r="D1675" s="490" t="s">
        <v>5300</v>
      </c>
      <c r="E1675" s="490" t="s">
        <v>5297</v>
      </c>
      <c r="F1675" s="233" t="s">
        <v>5150</v>
      </c>
      <c r="G1675" s="233" t="s">
        <v>2721</v>
      </c>
      <c r="H1675" s="287" t="s">
        <v>2755</v>
      </c>
      <c r="I1675" s="496" t="s">
        <v>822</v>
      </c>
      <c r="J1675" s="478" t="s">
        <v>1411</v>
      </c>
      <c r="K1675" s="233" t="s">
        <v>829</v>
      </c>
      <c r="L1675" s="496" t="s">
        <v>830</v>
      </c>
      <c r="M1675" s="252">
        <v>37708</v>
      </c>
      <c r="N1675" s="269"/>
      <c r="O1675" s="269"/>
      <c r="P1675" s="251" t="s">
        <v>5896</v>
      </c>
      <c r="AB1675" s="288"/>
    </row>
    <row r="1676" spans="1:28" ht="28.5" x14ac:dyDescent="0.15">
      <c r="A1676" s="212" t="s">
        <v>4918</v>
      </c>
      <c r="C1676" s="493" t="s">
        <v>3821</v>
      </c>
      <c r="D1676" s="490" t="s">
        <v>5300</v>
      </c>
      <c r="E1676" s="490" t="s">
        <v>5297</v>
      </c>
      <c r="F1676" s="233" t="s">
        <v>5049</v>
      </c>
      <c r="G1676" s="233" t="s">
        <v>6101</v>
      </c>
      <c r="H1676" s="287" t="s">
        <v>3827</v>
      </c>
      <c r="I1676" s="496" t="s">
        <v>831</v>
      </c>
      <c r="J1676" s="478" t="s">
        <v>1411</v>
      </c>
      <c r="K1676" s="233" t="s">
        <v>4727</v>
      </c>
      <c r="L1676" s="496" t="s">
        <v>6477</v>
      </c>
      <c r="M1676" s="252">
        <v>38625</v>
      </c>
      <c r="N1676" s="269"/>
      <c r="O1676" s="269"/>
      <c r="P1676" s="251" t="s">
        <v>5899</v>
      </c>
      <c r="AB1676" s="288"/>
    </row>
    <row r="1677" spans="1:28" ht="28.5" x14ac:dyDescent="0.15">
      <c r="A1677" s="212" t="s">
        <v>4915</v>
      </c>
      <c r="C1677" s="493" t="s">
        <v>3821</v>
      </c>
      <c r="D1677" s="490" t="s">
        <v>5300</v>
      </c>
      <c r="E1677" s="490" t="s">
        <v>5297</v>
      </c>
      <c r="F1677" s="233" t="s">
        <v>5151</v>
      </c>
      <c r="G1677" s="233" t="s">
        <v>7893</v>
      </c>
      <c r="H1677" s="287" t="s">
        <v>3828</v>
      </c>
      <c r="I1677" s="496" t="s">
        <v>832</v>
      </c>
      <c r="J1677" s="478" t="s">
        <v>1411</v>
      </c>
      <c r="K1677" s="477" t="s">
        <v>3363</v>
      </c>
      <c r="L1677" s="496" t="s">
        <v>7672</v>
      </c>
      <c r="M1677" s="252">
        <v>27117</v>
      </c>
      <c r="N1677" s="269"/>
      <c r="O1677" s="269"/>
      <c r="P1677" s="251" t="s">
        <v>5896</v>
      </c>
      <c r="AB1677" s="288"/>
    </row>
    <row r="1678" spans="1:28" x14ac:dyDescent="0.15">
      <c r="A1678" s="212" t="s">
        <v>4915</v>
      </c>
      <c r="C1678" s="493" t="s">
        <v>3821</v>
      </c>
      <c r="D1678" s="490" t="s">
        <v>5300</v>
      </c>
      <c r="E1678" s="490" t="s">
        <v>5297</v>
      </c>
      <c r="F1678" s="233" t="s">
        <v>5152</v>
      </c>
      <c r="G1678" s="233" t="s">
        <v>3798</v>
      </c>
      <c r="H1678" s="287" t="s">
        <v>3829</v>
      </c>
      <c r="I1678" s="496" t="s">
        <v>834</v>
      </c>
      <c r="J1678" s="478" t="s">
        <v>1411</v>
      </c>
      <c r="K1678" s="233" t="s">
        <v>4279</v>
      </c>
      <c r="L1678" s="496" t="s">
        <v>833</v>
      </c>
      <c r="M1678" s="252">
        <v>27835</v>
      </c>
      <c r="N1678" s="269"/>
      <c r="O1678" s="269"/>
      <c r="P1678" s="251" t="s">
        <v>5896</v>
      </c>
      <c r="AB1678" s="288"/>
    </row>
    <row r="1679" spans="1:28" x14ac:dyDescent="0.15">
      <c r="A1679" s="212" t="s">
        <v>4915</v>
      </c>
      <c r="C1679" s="493" t="s">
        <v>3821</v>
      </c>
      <c r="D1679" s="490" t="s">
        <v>5300</v>
      </c>
      <c r="E1679" s="490" t="s">
        <v>5297</v>
      </c>
      <c r="F1679" s="233" t="s">
        <v>5153</v>
      </c>
      <c r="G1679" s="233" t="s">
        <v>2717</v>
      </c>
      <c r="H1679" s="287" t="s">
        <v>2750</v>
      </c>
      <c r="I1679" s="496" t="s">
        <v>836</v>
      </c>
      <c r="J1679" s="478" t="s">
        <v>1411</v>
      </c>
      <c r="K1679" s="233" t="s">
        <v>835</v>
      </c>
      <c r="L1679" s="496" t="s">
        <v>2328</v>
      </c>
      <c r="M1679" s="252">
        <v>27850</v>
      </c>
      <c r="N1679" s="269"/>
      <c r="O1679" s="269"/>
      <c r="P1679" s="251" t="s">
        <v>5896</v>
      </c>
      <c r="AB1679" s="288"/>
    </row>
    <row r="1680" spans="1:28" x14ac:dyDescent="0.15">
      <c r="A1680" s="212" t="s">
        <v>4915</v>
      </c>
      <c r="C1680" s="493" t="s">
        <v>3821</v>
      </c>
      <c r="D1680" s="490" t="s">
        <v>5300</v>
      </c>
      <c r="E1680" s="490" t="s">
        <v>5297</v>
      </c>
      <c r="F1680" s="233" t="s">
        <v>5154</v>
      </c>
      <c r="G1680" s="233" t="s">
        <v>7894</v>
      </c>
      <c r="H1680" s="287" t="s">
        <v>3830</v>
      </c>
      <c r="I1680" s="496" t="s">
        <v>837</v>
      </c>
      <c r="J1680" s="478" t="s">
        <v>1411</v>
      </c>
      <c r="K1680" s="233" t="s">
        <v>4280</v>
      </c>
      <c r="L1680" s="496" t="s">
        <v>6478</v>
      </c>
      <c r="M1680" s="252">
        <v>28186</v>
      </c>
      <c r="N1680" s="269"/>
      <c r="O1680" s="269"/>
      <c r="P1680" s="251" t="s">
        <v>5896</v>
      </c>
      <c r="AB1680" s="288"/>
    </row>
    <row r="1681" spans="1:28" x14ac:dyDescent="0.15">
      <c r="A1681" s="212" t="s">
        <v>4915</v>
      </c>
      <c r="C1681" s="493" t="s">
        <v>3821</v>
      </c>
      <c r="D1681" s="490" t="s">
        <v>5300</v>
      </c>
      <c r="E1681" s="490" t="s">
        <v>5297</v>
      </c>
      <c r="F1681" s="233" t="s">
        <v>5155</v>
      </c>
      <c r="G1681" s="233" t="s">
        <v>3799</v>
      </c>
      <c r="H1681" s="287" t="s">
        <v>3831</v>
      </c>
      <c r="I1681" s="496" t="s">
        <v>840</v>
      </c>
      <c r="J1681" s="478" t="s">
        <v>1411</v>
      </c>
      <c r="K1681" s="233" t="s">
        <v>838</v>
      </c>
      <c r="L1681" s="496" t="s">
        <v>839</v>
      </c>
      <c r="M1681" s="252">
        <v>29635</v>
      </c>
      <c r="N1681" s="269"/>
      <c r="O1681" s="269"/>
      <c r="P1681" s="251" t="s">
        <v>5896</v>
      </c>
      <c r="AB1681" s="288"/>
    </row>
    <row r="1682" spans="1:28" x14ac:dyDescent="0.15">
      <c r="A1682" s="212" t="s">
        <v>4917</v>
      </c>
      <c r="C1682" s="493" t="s">
        <v>3821</v>
      </c>
      <c r="D1682" s="490" t="s">
        <v>5300</v>
      </c>
      <c r="E1682" s="490" t="s">
        <v>5297</v>
      </c>
      <c r="F1682" s="233" t="s">
        <v>7035</v>
      </c>
      <c r="G1682" s="233" t="s">
        <v>3800</v>
      </c>
      <c r="H1682" s="287" t="s">
        <v>3832</v>
      </c>
      <c r="I1682" s="496" t="s">
        <v>842</v>
      </c>
      <c r="J1682" s="478" t="s">
        <v>1411</v>
      </c>
      <c r="K1682" s="233" t="s">
        <v>841</v>
      </c>
      <c r="L1682" s="496" t="s">
        <v>6206</v>
      </c>
      <c r="M1682" s="252">
        <v>33387</v>
      </c>
      <c r="N1682" s="269"/>
      <c r="O1682" s="269"/>
      <c r="P1682" s="251" t="s">
        <v>5898</v>
      </c>
      <c r="AB1682" s="288"/>
    </row>
    <row r="1683" spans="1:28" x14ac:dyDescent="0.15">
      <c r="A1683" s="212" t="s">
        <v>4915</v>
      </c>
      <c r="C1683" s="493" t="s">
        <v>3821</v>
      </c>
      <c r="D1683" s="490" t="s">
        <v>5300</v>
      </c>
      <c r="E1683" s="490" t="s">
        <v>5297</v>
      </c>
      <c r="F1683" s="233" t="s">
        <v>5156</v>
      </c>
      <c r="G1683" s="233" t="s">
        <v>3801</v>
      </c>
      <c r="H1683" s="287" t="s">
        <v>3833</v>
      </c>
      <c r="I1683" s="496" t="s">
        <v>845</v>
      </c>
      <c r="J1683" s="478" t="s">
        <v>1411</v>
      </c>
      <c r="K1683" s="233" t="s">
        <v>843</v>
      </c>
      <c r="L1683" s="496" t="s">
        <v>844</v>
      </c>
      <c r="M1683" s="252">
        <v>34059</v>
      </c>
      <c r="N1683" s="269"/>
      <c r="O1683" s="269"/>
      <c r="P1683" s="251" t="s">
        <v>5896</v>
      </c>
      <c r="AB1683" s="288"/>
    </row>
    <row r="1684" spans="1:28" ht="28.5" x14ac:dyDescent="0.15">
      <c r="A1684" s="212" t="s">
        <v>4918</v>
      </c>
      <c r="C1684" s="493" t="s">
        <v>3821</v>
      </c>
      <c r="D1684" s="490" t="s">
        <v>5300</v>
      </c>
      <c r="E1684" s="490" t="s">
        <v>5299</v>
      </c>
      <c r="F1684" s="233" t="s">
        <v>5050</v>
      </c>
      <c r="G1684" s="233" t="s">
        <v>6102</v>
      </c>
      <c r="H1684" s="287" t="s">
        <v>6346</v>
      </c>
      <c r="I1684" s="496" t="s">
        <v>846</v>
      </c>
      <c r="J1684" s="478" t="s">
        <v>1411</v>
      </c>
      <c r="K1684" s="233" t="s">
        <v>4726</v>
      </c>
      <c r="L1684" s="496" t="s">
        <v>6480</v>
      </c>
      <c r="M1684" s="252">
        <v>28010</v>
      </c>
      <c r="N1684" s="269"/>
      <c r="O1684" s="269"/>
      <c r="P1684" s="251" t="s">
        <v>5899</v>
      </c>
      <c r="AB1684" s="288"/>
    </row>
    <row r="1685" spans="1:28" x14ac:dyDescent="0.15">
      <c r="A1685" s="212" t="s">
        <v>4919</v>
      </c>
      <c r="C1685" s="493" t="s">
        <v>3821</v>
      </c>
      <c r="D1685" s="490" t="s">
        <v>5300</v>
      </c>
      <c r="E1685" s="490" t="s">
        <v>5299</v>
      </c>
      <c r="F1685" s="233" t="s">
        <v>5093</v>
      </c>
      <c r="G1685" s="233" t="s">
        <v>3802</v>
      </c>
      <c r="H1685" s="287" t="s">
        <v>4087</v>
      </c>
      <c r="I1685" s="496" t="s">
        <v>849</v>
      </c>
      <c r="J1685" s="478" t="s">
        <v>1411</v>
      </c>
      <c r="K1685" s="233" t="s">
        <v>847</v>
      </c>
      <c r="L1685" s="496" t="s">
        <v>848</v>
      </c>
      <c r="M1685" s="252">
        <v>33633</v>
      </c>
      <c r="N1685" s="269"/>
      <c r="O1685" s="269"/>
      <c r="P1685" s="251" t="s">
        <v>5895</v>
      </c>
      <c r="AB1685" s="288"/>
    </row>
    <row r="1686" spans="1:28" x14ac:dyDescent="0.15">
      <c r="A1686" s="212" t="s">
        <v>4919</v>
      </c>
      <c r="C1686" s="493" t="s">
        <v>3821</v>
      </c>
      <c r="D1686" s="490" t="s">
        <v>5300</v>
      </c>
      <c r="E1686" s="490" t="s">
        <v>5299</v>
      </c>
      <c r="F1686" s="233" t="s">
        <v>5094</v>
      </c>
      <c r="G1686" s="233" t="s">
        <v>3803</v>
      </c>
      <c r="H1686" s="287" t="s">
        <v>4088</v>
      </c>
      <c r="I1686" s="496" t="s">
        <v>851</v>
      </c>
      <c r="J1686" s="478" t="s">
        <v>1411</v>
      </c>
      <c r="K1686" s="233" t="s">
        <v>850</v>
      </c>
      <c r="L1686" s="496" t="s">
        <v>6285</v>
      </c>
      <c r="M1686" s="252">
        <v>36249</v>
      </c>
      <c r="N1686" s="269"/>
      <c r="O1686" s="269"/>
      <c r="P1686" s="251" t="s">
        <v>5895</v>
      </c>
      <c r="AB1686" s="288"/>
    </row>
    <row r="1687" spans="1:28" ht="28.5" x14ac:dyDescent="0.15">
      <c r="A1687" s="212" t="s">
        <v>4918</v>
      </c>
      <c r="C1687" s="493" t="s">
        <v>3821</v>
      </c>
      <c r="D1687" s="490" t="s">
        <v>5271</v>
      </c>
      <c r="E1687" s="490" t="s">
        <v>5256</v>
      </c>
      <c r="F1687" s="348" t="s">
        <v>5051</v>
      </c>
      <c r="G1687" s="233" t="s">
        <v>6103</v>
      </c>
      <c r="H1687" s="287" t="s">
        <v>4089</v>
      </c>
      <c r="I1687" s="496" t="s">
        <v>2329</v>
      </c>
      <c r="J1687" s="478" t="s">
        <v>1411</v>
      </c>
      <c r="K1687" s="233" t="s">
        <v>4725</v>
      </c>
      <c r="L1687" s="496" t="s">
        <v>8224</v>
      </c>
      <c r="M1687" s="252">
        <v>38808</v>
      </c>
      <c r="N1687" s="269"/>
      <c r="O1687" s="269"/>
      <c r="P1687" s="251" t="s">
        <v>5899</v>
      </c>
      <c r="AB1687" s="288"/>
    </row>
    <row r="1688" spans="1:28" x14ac:dyDescent="0.15">
      <c r="A1688" s="212" t="s">
        <v>4915</v>
      </c>
      <c r="C1688" s="493" t="s">
        <v>3821</v>
      </c>
      <c r="D1688" s="490" t="s">
        <v>5271</v>
      </c>
      <c r="E1688" s="490" t="s">
        <v>5256</v>
      </c>
      <c r="F1688" s="233" t="s">
        <v>5157</v>
      </c>
      <c r="G1688" s="233" t="s">
        <v>2722</v>
      </c>
      <c r="H1688" s="287" t="s">
        <v>3021</v>
      </c>
      <c r="I1688" s="496" t="s">
        <v>853</v>
      </c>
      <c r="J1688" s="478" t="s">
        <v>1411</v>
      </c>
      <c r="K1688" s="233" t="s">
        <v>1804</v>
      </c>
      <c r="L1688" s="496" t="s">
        <v>852</v>
      </c>
      <c r="M1688" s="252">
        <v>24621</v>
      </c>
      <c r="N1688" s="269"/>
      <c r="O1688" s="269"/>
      <c r="P1688" s="251" t="s">
        <v>5896</v>
      </c>
      <c r="AB1688" s="288"/>
    </row>
    <row r="1689" spans="1:28" x14ac:dyDescent="0.15">
      <c r="A1689" s="212" t="s">
        <v>4915</v>
      </c>
      <c r="C1689" s="493" t="s">
        <v>3821</v>
      </c>
      <c r="D1689" s="490" t="s">
        <v>5271</v>
      </c>
      <c r="E1689" s="490" t="s">
        <v>5256</v>
      </c>
      <c r="F1689" s="233" t="s">
        <v>5158</v>
      </c>
      <c r="G1689" s="233" t="s">
        <v>2723</v>
      </c>
      <c r="H1689" s="287" t="s">
        <v>3022</v>
      </c>
      <c r="I1689" s="496" t="s">
        <v>854</v>
      </c>
      <c r="J1689" s="478" t="s">
        <v>1411</v>
      </c>
      <c r="K1689" s="458" t="s">
        <v>4724</v>
      </c>
      <c r="L1689" s="454" t="s">
        <v>7898</v>
      </c>
      <c r="M1689" s="252">
        <v>26023</v>
      </c>
      <c r="N1689" s="269"/>
      <c r="O1689" s="269"/>
      <c r="P1689" s="251" t="s">
        <v>5896</v>
      </c>
      <c r="AB1689" s="288"/>
    </row>
    <row r="1690" spans="1:28" x14ac:dyDescent="0.15">
      <c r="A1690" s="212" t="s">
        <v>4919</v>
      </c>
      <c r="C1690" s="493" t="s">
        <v>3821</v>
      </c>
      <c r="D1690" s="490" t="s">
        <v>5271</v>
      </c>
      <c r="E1690" s="490" t="s">
        <v>5256</v>
      </c>
      <c r="F1690" s="233" t="s">
        <v>5095</v>
      </c>
      <c r="G1690" s="233" t="s">
        <v>3804</v>
      </c>
      <c r="H1690" s="287" t="s">
        <v>4090</v>
      </c>
      <c r="I1690" s="496" t="s">
        <v>2330</v>
      </c>
      <c r="J1690" s="478" t="s">
        <v>1411</v>
      </c>
      <c r="K1690" s="233" t="s">
        <v>855</v>
      </c>
      <c r="L1690" s="496" t="s">
        <v>856</v>
      </c>
      <c r="M1690" s="252">
        <v>26106</v>
      </c>
      <c r="N1690" s="269"/>
      <c r="O1690" s="269"/>
      <c r="P1690" s="251" t="s">
        <v>5895</v>
      </c>
      <c r="AB1690" s="288"/>
    </row>
    <row r="1691" spans="1:28" x14ac:dyDescent="0.15">
      <c r="A1691" s="212" t="s">
        <v>4915</v>
      </c>
      <c r="C1691" s="493" t="s">
        <v>3821</v>
      </c>
      <c r="D1691" s="490" t="s">
        <v>5271</v>
      </c>
      <c r="E1691" s="490" t="s">
        <v>5256</v>
      </c>
      <c r="F1691" s="233" t="s">
        <v>5159</v>
      </c>
      <c r="G1691" s="233" t="s">
        <v>2725</v>
      </c>
      <c r="H1691" s="287" t="s">
        <v>3024</v>
      </c>
      <c r="I1691" s="496" t="s">
        <v>858</v>
      </c>
      <c r="J1691" s="478" t="s">
        <v>1411</v>
      </c>
      <c r="K1691" s="233" t="s">
        <v>857</v>
      </c>
      <c r="L1691" s="496" t="s">
        <v>6336</v>
      </c>
      <c r="M1691" s="252">
        <v>26743</v>
      </c>
      <c r="N1691" s="269"/>
      <c r="O1691" s="269"/>
      <c r="P1691" s="251" t="s">
        <v>5896</v>
      </c>
      <c r="AB1691" s="288"/>
    </row>
    <row r="1692" spans="1:28" x14ac:dyDescent="0.15">
      <c r="A1692" s="212" t="s">
        <v>4915</v>
      </c>
      <c r="C1692" s="493" t="s">
        <v>3821</v>
      </c>
      <c r="D1692" s="490" t="s">
        <v>5271</v>
      </c>
      <c r="E1692" s="490" t="s">
        <v>5256</v>
      </c>
      <c r="F1692" s="233" t="s">
        <v>5160</v>
      </c>
      <c r="G1692" s="233" t="s">
        <v>2726</v>
      </c>
      <c r="H1692" s="287" t="s">
        <v>3025</v>
      </c>
      <c r="I1692" s="496" t="s">
        <v>860</v>
      </c>
      <c r="J1692" s="478" t="s">
        <v>1411</v>
      </c>
      <c r="K1692" s="233" t="s">
        <v>859</v>
      </c>
      <c r="L1692" s="496" t="s">
        <v>7899</v>
      </c>
      <c r="M1692" s="252">
        <v>27480</v>
      </c>
      <c r="N1692" s="269"/>
      <c r="O1692" s="269"/>
      <c r="P1692" s="251" t="s">
        <v>5896</v>
      </c>
      <c r="AB1692" s="288"/>
    </row>
    <row r="1693" spans="1:28" x14ac:dyDescent="0.15">
      <c r="A1693" s="212" t="s">
        <v>4915</v>
      </c>
      <c r="C1693" s="493" t="s">
        <v>3821</v>
      </c>
      <c r="D1693" s="490" t="s">
        <v>5271</v>
      </c>
      <c r="E1693" s="490" t="s">
        <v>5256</v>
      </c>
      <c r="F1693" s="233" t="s">
        <v>5161</v>
      </c>
      <c r="G1693" s="233" t="s">
        <v>2729</v>
      </c>
      <c r="H1693" s="287" t="s">
        <v>3028</v>
      </c>
      <c r="I1693" s="496" t="s">
        <v>863</v>
      </c>
      <c r="J1693" s="478" t="s">
        <v>1411</v>
      </c>
      <c r="K1693" s="233" t="s">
        <v>861</v>
      </c>
      <c r="L1693" s="496" t="s">
        <v>862</v>
      </c>
      <c r="M1693" s="252">
        <v>25986</v>
      </c>
      <c r="N1693" s="269"/>
      <c r="O1693" s="269"/>
      <c r="P1693" s="251" t="s">
        <v>5896</v>
      </c>
      <c r="AB1693" s="288"/>
    </row>
    <row r="1694" spans="1:28" x14ac:dyDescent="0.15">
      <c r="A1694" s="212" t="s">
        <v>4915</v>
      </c>
      <c r="C1694" s="493" t="s">
        <v>3821</v>
      </c>
      <c r="D1694" s="490" t="s">
        <v>5271</v>
      </c>
      <c r="E1694" s="490" t="s">
        <v>5256</v>
      </c>
      <c r="F1694" s="233" t="s">
        <v>5162</v>
      </c>
      <c r="G1694" s="233" t="s">
        <v>2730</v>
      </c>
      <c r="H1694" s="287" t="s">
        <v>3029</v>
      </c>
      <c r="I1694" s="496" t="s">
        <v>865</v>
      </c>
      <c r="J1694" s="478" t="s">
        <v>1411</v>
      </c>
      <c r="K1694" s="233" t="s">
        <v>4350</v>
      </c>
      <c r="L1694" s="496" t="s">
        <v>864</v>
      </c>
      <c r="M1694" s="252">
        <v>28195</v>
      </c>
      <c r="N1694" s="269"/>
      <c r="O1694" s="269"/>
      <c r="P1694" s="251" t="s">
        <v>5896</v>
      </c>
      <c r="AB1694" s="288"/>
    </row>
    <row r="1695" spans="1:28" x14ac:dyDescent="0.15">
      <c r="A1695" s="212" t="s">
        <v>4915</v>
      </c>
      <c r="C1695" s="493" t="s">
        <v>3821</v>
      </c>
      <c r="D1695" s="490" t="s">
        <v>5271</v>
      </c>
      <c r="E1695" s="490" t="s">
        <v>5256</v>
      </c>
      <c r="F1695" s="233" t="s">
        <v>5163</v>
      </c>
      <c r="G1695" s="233" t="s">
        <v>2732</v>
      </c>
      <c r="H1695" s="287" t="s">
        <v>3066</v>
      </c>
      <c r="I1695" s="496" t="s">
        <v>2331</v>
      </c>
      <c r="J1695" s="478" t="s">
        <v>1411</v>
      </c>
      <c r="K1695" s="233" t="s">
        <v>866</v>
      </c>
      <c r="L1695" s="496" t="s">
        <v>867</v>
      </c>
      <c r="M1695" s="252">
        <v>29311</v>
      </c>
      <c r="N1695" s="269"/>
      <c r="O1695" s="269"/>
      <c r="P1695" s="251" t="s">
        <v>5896</v>
      </c>
      <c r="AB1695" s="288"/>
    </row>
    <row r="1696" spans="1:28" x14ac:dyDescent="0.15">
      <c r="A1696" s="212" t="s">
        <v>4919</v>
      </c>
      <c r="C1696" s="493" t="s">
        <v>3821</v>
      </c>
      <c r="D1696" s="490" t="s">
        <v>5271</v>
      </c>
      <c r="E1696" s="490" t="s">
        <v>5256</v>
      </c>
      <c r="F1696" s="233" t="s">
        <v>5096</v>
      </c>
      <c r="G1696" s="233" t="s">
        <v>6207</v>
      </c>
      <c r="H1696" s="287" t="s">
        <v>4091</v>
      </c>
      <c r="I1696" s="496" t="s">
        <v>5986</v>
      </c>
      <c r="J1696" s="478" t="s">
        <v>1411</v>
      </c>
      <c r="K1696" s="233" t="s">
        <v>868</v>
      </c>
      <c r="L1696" s="496" t="s">
        <v>869</v>
      </c>
      <c r="M1696" s="252">
        <v>30567</v>
      </c>
      <c r="N1696" s="269"/>
      <c r="O1696" s="269"/>
      <c r="P1696" s="251" t="s">
        <v>5895</v>
      </c>
      <c r="AB1696" s="288"/>
    </row>
    <row r="1697" spans="1:28" x14ac:dyDescent="0.15">
      <c r="A1697" s="212" t="s">
        <v>4915</v>
      </c>
      <c r="C1697" s="493" t="s">
        <v>3821</v>
      </c>
      <c r="D1697" s="490" t="s">
        <v>5271</v>
      </c>
      <c r="E1697" s="490" t="s">
        <v>5256</v>
      </c>
      <c r="F1697" s="233" t="s">
        <v>5164</v>
      </c>
      <c r="G1697" s="233" t="s">
        <v>2728</v>
      </c>
      <c r="H1697" s="287" t="s">
        <v>3027</v>
      </c>
      <c r="I1697" s="496" t="s">
        <v>2332</v>
      </c>
      <c r="J1697" s="478" t="s">
        <v>1411</v>
      </c>
      <c r="K1697" s="233" t="s">
        <v>872</v>
      </c>
      <c r="L1697" s="496" t="s">
        <v>873</v>
      </c>
      <c r="M1697" s="252">
        <v>38799</v>
      </c>
      <c r="N1697" s="269"/>
      <c r="O1697" s="269"/>
      <c r="P1697" s="251" t="s">
        <v>5896</v>
      </c>
      <c r="AB1697" s="288"/>
    </row>
    <row r="1698" spans="1:28" x14ac:dyDescent="0.15">
      <c r="A1698" s="212" t="s">
        <v>4915</v>
      </c>
      <c r="C1698" s="493" t="s">
        <v>3821</v>
      </c>
      <c r="D1698" s="490" t="s">
        <v>5271</v>
      </c>
      <c r="E1698" s="490" t="s">
        <v>5256</v>
      </c>
      <c r="F1698" s="233" t="s">
        <v>5165</v>
      </c>
      <c r="G1698" s="233" t="s">
        <v>2727</v>
      </c>
      <c r="H1698" s="287" t="s">
        <v>3026</v>
      </c>
      <c r="I1698" s="496" t="s">
        <v>2333</v>
      </c>
      <c r="J1698" s="478" t="s">
        <v>1411</v>
      </c>
      <c r="K1698" s="233" t="s">
        <v>874</v>
      </c>
      <c r="L1698" s="496" t="s">
        <v>875</v>
      </c>
      <c r="M1698" s="252">
        <v>38775</v>
      </c>
      <c r="N1698" s="269"/>
      <c r="O1698" s="269"/>
      <c r="P1698" s="251" t="s">
        <v>5896</v>
      </c>
      <c r="AB1698" s="288"/>
    </row>
    <row r="1699" spans="1:28" x14ac:dyDescent="0.15">
      <c r="A1699" s="212" t="s">
        <v>4915</v>
      </c>
      <c r="C1699" s="493" t="s">
        <v>3821</v>
      </c>
      <c r="D1699" s="490" t="s">
        <v>5271</v>
      </c>
      <c r="E1699" s="490" t="s">
        <v>5256</v>
      </c>
      <c r="F1699" s="233" t="s">
        <v>5166</v>
      </c>
      <c r="G1699" s="233" t="s">
        <v>2733</v>
      </c>
      <c r="H1699" s="287" t="s">
        <v>3067</v>
      </c>
      <c r="I1699" s="496" t="s">
        <v>2334</v>
      </c>
      <c r="J1699" s="478" t="s">
        <v>1411</v>
      </c>
      <c r="K1699" s="233" t="s">
        <v>876</v>
      </c>
      <c r="L1699" s="496" t="s">
        <v>877</v>
      </c>
      <c r="M1699" s="249">
        <v>39504</v>
      </c>
      <c r="N1699" s="269"/>
      <c r="O1699" s="269"/>
      <c r="P1699" s="251" t="s">
        <v>5896</v>
      </c>
      <c r="AB1699" s="288"/>
    </row>
    <row r="1700" spans="1:28" x14ac:dyDescent="0.15">
      <c r="A1700" s="212" t="s">
        <v>4915</v>
      </c>
      <c r="C1700" s="493" t="s">
        <v>3821</v>
      </c>
      <c r="D1700" s="490" t="s">
        <v>5368</v>
      </c>
      <c r="E1700" s="490" t="s">
        <v>5301</v>
      </c>
      <c r="F1700" s="233" t="s">
        <v>5167</v>
      </c>
      <c r="G1700" s="233" t="s">
        <v>2735</v>
      </c>
      <c r="H1700" s="287" t="s">
        <v>6208</v>
      </c>
      <c r="I1700" s="496" t="s">
        <v>879</v>
      </c>
      <c r="J1700" s="478" t="s">
        <v>1411</v>
      </c>
      <c r="K1700" s="233" t="s">
        <v>878</v>
      </c>
      <c r="L1700" s="496" t="s">
        <v>7900</v>
      </c>
      <c r="M1700" s="252">
        <v>32304</v>
      </c>
      <c r="N1700" s="269"/>
      <c r="O1700" s="269"/>
      <c r="P1700" s="251" t="s">
        <v>5896</v>
      </c>
      <c r="AB1700" s="288"/>
    </row>
    <row r="1701" spans="1:28" ht="28.5" x14ac:dyDescent="0.15">
      <c r="A1701" s="212" t="s">
        <v>4918</v>
      </c>
      <c r="C1701" s="493" t="s">
        <v>3821</v>
      </c>
      <c r="D1701" s="490" t="s">
        <v>5368</v>
      </c>
      <c r="E1701" s="490" t="s">
        <v>5301</v>
      </c>
      <c r="F1701" s="233" t="s">
        <v>5052</v>
      </c>
      <c r="G1701" s="233" t="s">
        <v>8572</v>
      </c>
      <c r="H1701" s="287" t="s">
        <v>5389</v>
      </c>
      <c r="I1701" s="496" t="s">
        <v>879</v>
      </c>
      <c r="J1701" s="478" t="s">
        <v>1411</v>
      </c>
      <c r="K1701" s="233" t="s">
        <v>4720</v>
      </c>
      <c r="L1701" s="496" t="s">
        <v>8212</v>
      </c>
      <c r="M1701" s="252">
        <v>33689</v>
      </c>
      <c r="N1701" s="269"/>
      <c r="O1701" s="269"/>
      <c r="P1701" s="251" t="s">
        <v>5899</v>
      </c>
      <c r="AB1701" s="288"/>
    </row>
    <row r="1702" spans="1:28" ht="28.5" x14ac:dyDescent="0.15">
      <c r="A1702" s="212" t="s">
        <v>4918</v>
      </c>
      <c r="C1702" s="493" t="s">
        <v>3821</v>
      </c>
      <c r="D1702" s="490" t="s">
        <v>5368</v>
      </c>
      <c r="E1702" s="255" t="s">
        <v>5303</v>
      </c>
      <c r="F1702" s="348" t="s">
        <v>5053</v>
      </c>
      <c r="G1702" s="233" t="s">
        <v>7586</v>
      </c>
      <c r="H1702" s="287" t="s">
        <v>5390</v>
      </c>
      <c r="I1702" s="496" t="s">
        <v>880</v>
      </c>
      <c r="J1702" s="478" t="s">
        <v>1411</v>
      </c>
      <c r="K1702" s="233" t="s">
        <v>4721</v>
      </c>
      <c r="L1702" s="496" t="s">
        <v>7587</v>
      </c>
      <c r="M1702" s="252">
        <v>34024</v>
      </c>
      <c r="N1702" s="269"/>
      <c r="O1702" s="269"/>
      <c r="P1702" s="251" t="s">
        <v>5899</v>
      </c>
      <c r="AB1702" s="288"/>
    </row>
    <row r="1703" spans="1:28" ht="40.5" x14ac:dyDescent="0.15">
      <c r="A1703" s="212" t="s">
        <v>4918</v>
      </c>
      <c r="C1703" s="493" t="s">
        <v>3821</v>
      </c>
      <c r="D1703" s="490" t="s">
        <v>5368</v>
      </c>
      <c r="E1703" s="255" t="s">
        <v>5304</v>
      </c>
      <c r="F1703" s="233" t="s">
        <v>5054</v>
      </c>
      <c r="G1703" s="233" t="s">
        <v>6105</v>
      </c>
      <c r="H1703" s="345" t="s">
        <v>6626</v>
      </c>
      <c r="I1703" s="496" t="s">
        <v>881</v>
      </c>
      <c r="J1703" s="478" t="s">
        <v>1411</v>
      </c>
      <c r="K1703" s="233" t="s">
        <v>4722</v>
      </c>
      <c r="L1703" s="496" t="s">
        <v>7588</v>
      </c>
      <c r="M1703" s="252">
        <v>34043</v>
      </c>
      <c r="N1703" s="269"/>
      <c r="O1703" s="269"/>
      <c r="P1703" s="251" t="s">
        <v>5899</v>
      </c>
      <c r="AB1703" s="288"/>
    </row>
    <row r="1704" spans="1:28" ht="28.5" x14ac:dyDescent="0.15">
      <c r="A1704" s="212" t="s">
        <v>4918</v>
      </c>
      <c r="C1704" s="493" t="s">
        <v>3821</v>
      </c>
      <c r="D1704" s="490" t="s">
        <v>5368</v>
      </c>
      <c r="E1704" s="255" t="s">
        <v>5306</v>
      </c>
      <c r="F1704" s="233" t="s">
        <v>5055</v>
      </c>
      <c r="G1704" s="233" t="s">
        <v>6104</v>
      </c>
      <c r="H1704" s="287" t="s">
        <v>5391</v>
      </c>
      <c r="I1704" s="496" t="s">
        <v>882</v>
      </c>
      <c r="J1704" s="478" t="s">
        <v>1411</v>
      </c>
      <c r="K1704" s="233" t="s">
        <v>4723</v>
      </c>
      <c r="L1704" s="496" t="s">
        <v>6548</v>
      </c>
      <c r="M1704" s="252">
        <v>33317</v>
      </c>
      <c r="N1704" s="269"/>
      <c r="O1704" s="269"/>
      <c r="P1704" s="251" t="s">
        <v>5899</v>
      </c>
      <c r="AB1704" s="288"/>
    </row>
    <row r="1705" spans="1:28" ht="28.5" x14ac:dyDescent="0.15">
      <c r="A1705" s="212" t="s">
        <v>4918</v>
      </c>
      <c r="C1705" s="493" t="s">
        <v>3821</v>
      </c>
      <c r="D1705" s="490" t="s">
        <v>5271</v>
      </c>
      <c r="E1705" s="490" t="s">
        <v>5257</v>
      </c>
      <c r="F1705" s="233" t="s">
        <v>5056</v>
      </c>
      <c r="G1705" s="233" t="s">
        <v>3806</v>
      </c>
      <c r="H1705" s="287" t="s">
        <v>4094</v>
      </c>
      <c r="I1705" s="496" t="s">
        <v>2335</v>
      </c>
      <c r="J1705" s="478" t="s">
        <v>1411</v>
      </c>
      <c r="K1705" s="233" t="s">
        <v>4351</v>
      </c>
      <c r="L1705" s="496" t="s">
        <v>8214</v>
      </c>
      <c r="M1705" s="252">
        <v>24537</v>
      </c>
      <c r="N1705" s="269"/>
      <c r="O1705" s="269"/>
      <c r="P1705" s="251" t="s">
        <v>5899</v>
      </c>
      <c r="AB1705" s="288"/>
    </row>
    <row r="1706" spans="1:28" x14ac:dyDescent="0.15">
      <c r="A1706" s="212" t="s">
        <v>4915</v>
      </c>
      <c r="C1706" s="493" t="s">
        <v>3821</v>
      </c>
      <c r="D1706" s="490" t="s">
        <v>5271</v>
      </c>
      <c r="E1706" s="490" t="s">
        <v>5257</v>
      </c>
      <c r="F1706" s="233" t="s">
        <v>5168</v>
      </c>
      <c r="G1706" s="233" t="s">
        <v>2738</v>
      </c>
      <c r="H1706" s="287" t="s">
        <v>3036</v>
      </c>
      <c r="I1706" s="496" t="s">
        <v>884</v>
      </c>
      <c r="J1706" s="478" t="s">
        <v>1411</v>
      </c>
      <c r="K1706" s="233" t="s">
        <v>883</v>
      </c>
      <c r="L1706" s="496" t="s">
        <v>8215</v>
      </c>
      <c r="M1706" s="252">
        <v>29311</v>
      </c>
      <c r="N1706" s="269"/>
      <c r="O1706" s="269"/>
      <c r="P1706" s="251" t="s">
        <v>5896</v>
      </c>
      <c r="AB1706" s="288"/>
    </row>
    <row r="1707" spans="1:28" x14ac:dyDescent="0.15">
      <c r="A1707" s="212" t="s">
        <v>4915</v>
      </c>
      <c r="C1707" s="493" t="s">
        <v>3821</v>
      </c>
      <c r="D1707" s="490" t="s">
        <v>5271</v>
      </c>
      <c r="E1707" s="490" t="s">
        <v>5257</v>
      </c>
      <c r="F1707" s="233" t="s">
        <v>5169</v>
      </c>
      <c r="G1707" s="233" t="s">
        <v>2737</v>
      </c>
      <c r="H1707" s="287" t="s">
        <v>3035</v>
      </c>
      <c r="I1707" s="496" t="s">
        <v>886</v>
      </c>
      <c r="J1707" s="478" t="s">
        <v>1411</v>
      </c>
      <c r="K1707" s="233" t="s">
        <v>885</v>
      </c>
      <c r="L1707" s="496" t="s">
        <v>2274</v>
      </c>
      <c r="M1707" s="252">
        <v>30049</v>
      </c>
      <c r="N1707" s="269"/>
      <c r="O1707" s="269"/>
      <c r="P1707" s="251" t="s">
        <v>5896</v>
      </c>
      <c r="AB1707" s="288"/>
    </row>
    <row r="1708" spans="1:28" x14ac:dyDescent="0.15">
      <c r="A1708" s="212" t="s">
        <v>4919</v>
      </c>
      <c r="C1708" s="493" t="s">
        <v>3821</v>
      </c>
      <c r="D1708" s="490" t="s">
        <v>5271</v>
      </c>
      <c r="E1708" s="490" t="s">
        <v>5257</v>
      </c>
      <c r="F1708" s="233" t="s">
        <v>6209</v>
      </c>
      <c r="G1708" s="233" t="s">
        <v>3807</v>
      </c>
      <c r="H1708" s="287" t="s">
        <v>4095</v>
      </c>
      <c r="I1708" s="496" t="s">
        <v>886</v>
      </c>
      <c r="J1708" s="478" t="s">
        <v>1411</v>
      </c>
      <c r="K1708" s="233" t="s">
        <v>887</v>
      </c>
      <c r="L1708" s="618" t="s">
        <v>8216</v>
      </c>
      <c r="M1708" s="252">
        <v>33513</v>
      </c>
      <c r="N1708" s="269"/>
      <c r="O1708" s="269"/>
      <c r="P1708" s="251" t="s">
        <v>5895</v>
      </c>
      <c r="AB1708" s="288"/>
    </row>
    <row r="1709" spans="1:28" x14ac:dyDescent="0.15">
      <c r="A1709" s="212" t="s">
        <v>4919</v>
      </c>
      <c r="C1709" s="493" t="s">
        <v>3821</v>
      </c>
      <c r="D1709" s="490" t="s">
        <v>5271</v>
      </c>
      <c r="E1709" s="490" t="s">
        <v>5257</v>
      </c>
      <c r="F1709" s="233" t="s">
        <v>5097</v>
      </c>
      <c r="G1709" s="233" t="s">
        <v>3808</v>
      </c>
      <c r="H1709" s="287" t="s">
        <v>4096</v>
      </c>
      <c r="I1709" s="496" t="s">
        <v>889</v>
      </c>
      <c r="J1709" s="478" t="s">
        <v>1411</v>
      </c>
      <c r="K1709" s="233" t="s">
        <v>888</v>
      </c>
      <c r="L1709" s="496" t="s">
        <v>1814</v>
      </c>
      <c r="M1709" s="252">
        <v>34059</v>
      </c>
      <c r="N1709" s="269"/>
      <c r="O1709" s="269"/>
      <c r="P1709" s="251" t="s">
        <v>5895</v>
      </c>
      <c r="AB1709" s="288"/>
    </row>
    <row r="1710" spans="1:28" ht="28.5" x14ac:dyDescent="0.15">
      <c r="A1710" s="212" t="s">
        <v>4918</v>
      </c>
      <c r="C1710" s="493" t="s">
        <v>3821</v>
      </c>
      <c r="D1710" s="490" t="s">
        <v>5271</v>
      </c>
      <c r="E1710" s="490" t="s">
        <v>5261</v>
      </c>
      <c r="F1710" s="233" t="s">
        <v>5057</v>
      </c>
      <c r="G1710" s="233" t="s">
        <v>6106</v>
      </c>
      <c r="H1710" s="287" t="s">
        <v>4097</v>
      </c>
      <c r="I1710" s="496" t="s">
        <v>890</v>
      </c>
      <c r="J1710" s="478" t="s">
        <v>1411</v>
      </c>
      <c r="K1710" s="233" t="s">
        <v>4493</v>
      </c>
      <c r="L1710" s="496" t="s">
        <v>6549</v>
      </c>
      <c r="M1710" s="252">
        <v>25423</v>
      </c>
      <c r="N1710" s="269"/>
      <c r="O1710" s="269"/>
      <c r="P1710" s="251" t="s">
        <v>5899</v>
      </c>
      <c r="AB1710" s="288"/>
    </row>
    <row r="1711" spans="1:28" x14ac:dyDescent="0.15">
      <c r="A1711" s="212" t="s">
        <v>4915</v>
      </c>
      <c r="C1711" s="493" t="s">
        <v>3821</v>
      </c>
      <c r="D1711" s="490" t="s">
        <v>5271</v>
      </c>
      <c r="E1711" s="490" t="s">
        <v>5261</v>
      </c>
      <c r="F1711" s="233" t="s">
        <v>5170</v>
      </c>
      <c r="G1711" s="233" t="s">
        <v>2739</v>
      </c>
      <c r="H1711" s="287" t="s">
        <v>3037</v>
      </c>
      <c r="I1711" s="496" t="s">
        <v>2336</v>
      </c>
      <c r="J1711" s="478" t="s">
        <v>1411</v>
      </c>
      <c r="K1711" s="233" t="s">
        <v>891</v>
      </c>
      <c r="L1711" s="454" t="s">
        <v>1808</v>
      </c>
      <c r="M1711" s="252">
        <v>26015</v>
      </c>
      <c r="N1711" s="269"/>
      <c r="O1711" s="269"/>
      <c r="P1711" s="251" t="s">
        <v>5896</v>
      </c>
      <c r="AB1711" s="288"/>
    </row>
    <row r="1712" spans="1:28" x14ac:dyDescent="0.15">
      <c r="A1712" s="212" t="s">
        <v>4915</v>
      </c>
      <c r="C1712" s="493" t="s">
        <v>3821</v>
      </c>
      <c r="D1712" s="490" t="s">
        <v>5271</v>
      </c>
      <c r="E1712" s="490" t="s">
        <v>5261</v>
      </c>
      <c r="F1712" s="233" t="s">
        <v>5171</v>
      </c>
      <c r="G1712" s="233" t="s">
        <v>6210</v>
      </c>
      <c r="H1712" s="287" t="s">
        <v>4098</v>
      </c>
      <c r="I1712" s="496" t="s">
        <v>6211</v>
      </c>
      <c r="J1712" s="478" t="s">
        <v>1411</v>
      </c>
      <c r="K1712" s="233" t="s">
        <v>892</v>
      </c>
      <c r="L1712" s="496" t="s">
        <v>2013</v>
      </c>
      <c r="M1712" s="252">
        <v>28525</v>
      </c>
      <c r="N1712" s="269"/>
      <c r="O1712" s="269"/>
      <c r="P1712" s="251" t="s">
        <v>5896</v>
      </c>
      <c r="AB1712" s="288"/>
    </row>
    <row r="1713" spans="1:28" x14ac:dyDescent="0.15">
      <c r="A1713" s="212" t="s">
        <v>4915</v>
      </c>
      <c r="C1713" s="493" t="s">
        <v>3821</v>
      </c>
      <c r="D1713" s="490" t="s">
        <v>5271</v>
      </c>
      <c r="E1713" s="490" t="s">
        <v>5261</v>
      </c>
      <c r="F1713" s="233" t="s">
        <v>5172</v>
      </c>
      <c r="G1713" s="233" t="s">
        <v>3809</v>
      </c>
      <c r="H1713" s="287" t="s">
        <v>4099</v>
      </c>
      <c r="I1713" s="496" t="s">
        <v>894</v>
      </c>
      <c r="J1713" s="478" t="s">
        <v>1411</v>
      </c>
      <c r="K1713" s="233" t="s">
        <v>893</v>
      </c>
      <c r="L1713" s="496" t="s">
        <v>6337</v>
      </c>
      <c r="M1713" s="252">
        <v>30901</v>
      </c>
      <c r="N1713" s="269"/>
      <c r="O1713" s="269"/>
      <c r="P1713" s="251" t="s">
        <v>5896</v>
      </c>
      <c r="AB1713" s="288"/>
    </row>
    <row r="1714" spans="1:28" x14ac:dyDescent="0.15">
      <c r="A1714" s="212" t="s">
        <v>6092</v>
      </c>
      <c r="C1714" s="493" t="s">
        <v>3821</v>
      </c>
      <c r="D1714" s="490" t="s">
        <v>5271</v>
      </c>
      <c r="E1714" s="490" t="s">
        <v>5261</v>
      </c>
      <c r="F1714" s="233" t="s">
        <v>5033</v>
      </c>
      <c r="G1714" s="233" t="s">
        <v>3810</v>
      </c>
      <c r="H1714" s="287" t="s">
        <v>4100</v>
      </c>
      <c r="I1714" s="496" t="s">
        <v>896</v>
      </c>
      <c r="J1714" s="478" t="s">
        <v>1411</v>
      </c>
      <c r="K1714" s="233" t="s">
        <v>895</v>
      </c>
      <c r="L1714" s="496" t="s">
        <v>6081</v>
      </c>
      <c r="M1714" s="252">
        <v>34423</v>
      </c>
      <c r="N1714" s="248"/>
      <c r="O1714" s="248"/>
      <c r="P1714" s="251" t="s">
        <v>5895</v>
      </c>
      <c r="AB1714" s="288"/>
    </row>
    <row r="1715" spans="1:28" x14ac:dyDescent="0.15">
      <c r="A1715" s="212" t="s">
        <v>4919</v>
      </c>
      <c r="C1715" s="493" t="s">
        <v>3821</v>
      </c>
      <c r="D1715" s="490" t="s">
        <v>5271</v>
      </c>
      <c r="E1715" s="490" t="s">
        <v>5261</v>
      </c>
      <c r="F1715" s="233" t="s">
        <v>5098</v>
      </c>
      <c r="G1715" s="233" t="s">
        <v>3812</v>
      </c>
      <c r="H1715" s="287" t="s">
        <v>4102</v>
      </c>
      <c r="I1715" s="496" t="s">
        <v>2337</v>
      </c>
      <c r="J1715" s="478" t="s">
        <v>1411</v>
      </c>
      <c r="K1715" s="233" t="s">
        <v>2011</v>
      </c>
      <c r="L1715" s="496" t="s">
        <v>98</v>
      </c>
      <c r="M1715" s="252">
        <v>41337</v>
      </c>
      <c r="N1715" s="269"/>
      <c r="O1715" s="269"/>
      <c r="P1715" s="251" t="s">
        <v>5895</v>
      </c>
      <c r="AB1715" s="288"/>
    </row>
    <row r="1716" spans="1:28" x14ac:dyDescent="0.15">
      <c r="A1716" s="212" t="s">
        <v>4919</v>
      </c>
      <c r="C1716" s="493" t="s">
        <v>3821</v>
      </c>
      <c r="D1716" s="490" t="s">
        <v>5271</v>
      </c>
      <c r="E1716" s="490" t="s">
        <v>5261</v>
      </c>
      <c r="F1716" s="233" t="s">
        <v>6212</v>
      </c>
      <c r="G1716" s="233" t="s">
        <v>6286</v>
      </c>
      <c r="H1716" s="287" t="s">
        <v>4103</v>
      </c>
      <c r="I1716" s="496" t="s">
        <v>2338</v>
      </c>
      <c r="J1716" s="478" t="s">
        <v>1411</v>
      </c>
      <c r="K1716" s="233" t="s">
        <v>898</v>
      </c>
      <c r="L1716" s="496" t="s">
        <v>4820</v>
      </c>
      <c r="M1716" s="252">
        <v>36804</v>
      </c>
      <c r="N1716" s="269"/>
      <c r="O1716" s="269"/>
      <c r="P1716" s="251" t="s">
        <v>5895</v>
      </c>
      <c r="AB1716" s="288"/>
    </row>
    <row r="1717" spans="1:28" ht="28.5" x14ac:dyDescent="0.15">
      <c r="A1717" s="212" t="s">
        <v>4918</v>
      </c>
      <c r="C1717" s="493" t="s">
        <v>3821</v>
      </c>
      <c r="D1717" s="490" t="s">
        <v>5271</v>
      </c>
      <c r="E1717" s="490" t="s">
        <v>5263</v>
      </c>
      <c r="F1717" s="233" t="s">
        <v>5058</v>
      </c>
      <c r="G1717" s="233" t="s">
        <v>6107</v>
      </c>
      <c r="H1717" s="287" t="s">
        <v>3492</v>
      </c>
      <c r="I1717" s="496" t="s">
        <v>897</v>
      </c>
      <c r="J1717" s="478" t="s">
        <v>1411</v>
      </c>
      <c r="K1717" s="233" t="s">
        <v>4719</v>
      </c>
      <c r="L1717" s="496" t="s">
        <v>1998</v>
      </c>
      <c r="M1717" s="252">
        <v>29097</v>
      </c>
      <c r="N1717" s="269"/>
      <c r="O1717" s="269"/>
      <c r="P1717" s="251" t="s">
        <v>5899</v>
      </c>
      <c r="AB1717" s="288"/>
    </row>
    <row r="1718" spans="1:28" x14ac:dyDescent="0.15">
      <c r="A1718" s="212" t="s">
        <v>4919</v>
      </c>
      <c r="C1718" s="493" t="s">
        <v>3821</v>
      </c>
      <c r="D1718" s="490" t="s">
        <v>5271</v>
      </c>
      <c r="E1718" s="490" t="s">
        <v>5267</v>
      </c>
      <c r="F1718" s="233" t="s">
        <v>5099</v>
      </c>
      <c r="G1718" s="233" t="s">
        <v>3813</v>
      </c>
      <c r="H1718" s="287" t="s">
        <v>4104</v>
      </c>
      <c r="I1718" s="496" t="s">
        <v>900</v>
      </c>
      <c r="J1718" s="478" t="s">
        <v>1411</v>
      </c>
      <c r="K1718" s="233" t="s">
        <v>899</v>
      </c>
      <c r="L1718" s="496" t="s">
        <v>7673</v>
      </c>
      <c r="M1718" s="252">
        <v>29627</v>
      </c>
      <c r="N1718" s="269"/>
      <c r="O1718" s="269"/>
      <c r="P1718" s="251" t="s">
        <v>5895</v>
      </c>
      <c r="AB1718" s="288"/>
    </row>
    <row r="1719" spans="1:28" ht="28.5" x14ac:dyDescent="0.15">
      <c r="A1719" s="212" t="s">
        <v>4918</v>
      </c>
      <c r="C1719" s="493" t="s">
        <v>3821</v>
      </c>
      <c r="D1719" s="490" t="s">
        <v>5271</v>
      </c>
      <c r="E1719" s="490" t="s">
        <v>5267</v>
      </c>
      <c r="F1719" s="233" t="s">
        <v>5059</v>
      </c>
      <c r="G1719" s="233" t="s">
        <v>6108</v>
      </c>
      <c r="H1719" s="287" t="s">
        <v>3494</v>
      </c>
      <c r="I1719" s="496" t="s">
        <v>901</v>
      </c>
      <c r="J1719" s="478" t="s">
        <v>1411</v>
      </c>
      <c r="K1719" s="233" t="s">
        <v>4718</v>
      </c>
      <c r="L1719" s="496" t="s">
        <v>7239</v>
      </c>
      <c r="M1719" s="252">
        <v>38777</v>
      </c>
      <c r="N1719" s="269"/>
      <c r="O1719" s="269"/>
      <c r="P1719" s="251" t="s">
        <v>5899</v>
      </c>
      <c r="AB1719" s="288"/>
    </row>
    <row r="1720" spans="1:28" x14ac:dyDescent="0.15">
      <c r="A1720" s="212" t="s">
        <v>4919</v>
      </c>
      <c r="C1720" s="493" t="s">
        <v>3821</v>
      </c>
      <c r="D1720" s="490" t="s">
        <v>5271</v>
      </c>
      <c r="E1720" s="490" t="s">
        <v>5267</v>
      </c>
      <c r="F1720" s="233" t="s">
        <v>5100</v>
      </c>
      <c r="G1720" s="233" t="s">
        <v>3814</v>
      </c>
      <c r="H1720" s="287" t="s">
        <v>4105</v>
      </c>
      <c r="I1720" s="496" t="s">
        <v>903</v>
      </c>
      <c r="J1720" s="478" t="s">
        <v>1411</v>
      </c>
      <c r="K1720" s="233" t="s">
        <v>902</v>
      </c>
      <c r="L1720" s="478" t="s">
        <v>8223</v>
      </c>
      <c r="M1720" s="252">
        <v>30180</v>
      </c>
      <c r="N1720" s="269"/>
      <c r="O1720" s="269"/>
      <c r="P1720" s="251" t="s">
        <v>5895</v>
      </c>
      <c r="AB1720" s="288"/>
    </row>
    <row r="1721" spans="1:28" x14ac:dyDescent="0.15">
      <c r="A1721" s="212" t="s">
        <v>4919</v>
      </c>
      <c r="C1721" s="493" t="s">
        <v>3821</v>
      </c>
      <c r="D1721" s="490" t="s">
        <v>5271</v>
      </c>
      <c r="E1721" s="490" t="s">
        <v>5267</v>
      </c>
      <c r="F1721" s="233" t="s">
        <v>5101</v>
      </c>
      <c r="G1721" s="233" t="s">
        <v>3815</v>
      </c>
      <c r="H1721" s="287" t="s">
        <v>4106</v>
      </c>
      <c r="I1721" s="496" t="s">
        <v>905</v>
      </c>
      <c r="J1721" s="478" t="s">
        <v>1411</v>
      </c>
      <c r="K1721" s="233" t="s">
        <v>904</v>
      </c>
      <c r="L1721" s="496" t="s">
        <v>1806</v>
      </c>
      <c r="M1721" s="252">
        <v>32828</v>
      </c>
      <c r="N1721" s="269"/>
      <c r="O1721" s="269"/>
      <c r="P1721" s="251" t="s">
        <v>5895</v>
      </c>
      <c r="AB1721" s="288"/>
    </row>
    <row r="1722" spans="1:28" x14ac:dyDescent="0.15">
      <c r="A1722" s="212" t="s">
        <v>4919</v>
      </c>
      <c r="C1722" s="493" t="s">
        <v>3821</v>
      </c>
      <c r="D1722" s="490" t="s">
        <v>5271</v>
      </c>
      <c r="E1722" s="490" t="s">
        <v>5267</v>
      </c>
      <c r="F1722" s="233" t="s">
        <v>5102</v>
      </c>
      <c r="G1722" s="233" t="s">
        <v>3816</v>
      </c>
      <c r="H1722" s="287" t="s">
        <v>4107</v>
      </c>
      <c r="I1722" s="496" t="s">
        <v>2339</v>
      </c>
      <c r="J1722" s="478" t="s">
        <v>1411</v>
      </c>
      <c r="K1722" s="233" t="s">
        <v>1815</v>
      </c>
      <c r="L1722" s="496" t="s">
        <v>1816</v>
      </c>
      <c r="M1722" s="252">
        <v>41022</v>
      </c>
      <c r="N1722" s="269"/>
      <c r="O1722" s="269"/>
      <c r="P1722" s="251" t="s">
        <v>5895</v>
      </c>
      <c r="AB1722" s="288"/>
    </row>
    <row r="1723" spans="1:28" x14ac:dyDescent="0.15">
      <c r="A1723" s="212" t="s">
        <v>4915</v>
      </c>
      <c r="C1723" s="493" t="s">
        <v>3821</v>
      </c>
      <c r="D1723" s="490" t="s">
        <v>5271</v>
      </c>
      <c r="E1723" s="490" t="s">
        <v>5269</v>
      </c>
      <c r="F1723" s="233" t="s">
        <v>5173</v>
      </c>
      <c r="G1723" s="233" t="s">
        <v>7516</v>
      </c>
      <c r="H1723" s="287" t="s">
        <v>7517</v>
      </c>
      <c r="I1723" s="496" t="s">
        <v>7518</v>
      </c>
      <c r="J1723" s="478" t="s">
        <v>1411</v>
      </c>
      <c r="K1723" s="233" t="s">
        <v>906</v>
      </c>
      <c r="L1723" s="496" t="s">
        <v>907</v>
      </c>
      <c r="M1723" s="252">
        <v>25498</v>
      </c>
      <c r="N1723" s="269"/>
      <c r="O1723" s="269"/>
      <c r="P1723" s="251" t="s">
        <v>5896</v>
      </c>
      <c r="AB1723" s="288"/>
    </row>
    <row r="1724" spans="1:28" ht="28.5" x14ac:dyDescent="0.15">
      <c r="A1724" s="212" t="s">
        <v>4918</v>
      </c>
      <c r="C1724" s="493" t="s">
        <v>3821</v>
      </c>
      <c r="D1724" s="490" t="s">
        <v>5271</v>
      </c>
      <c r="E1724" s="490" t="s">
        <v>5269</v>
      </c>
      <c r="F1724" s="233" t="s">
        <v>5060</v>
      </c>
      <c r="G1724" s="233" t="s">
        <v>6109</v>
      </c>
      <c r="H1724" s="287" t="s">
        <v>4108</v>
      </c>
      <c r="I1724" s="496" t="s">
        <v>908</v>
      </c>
      <c r="J1724" s="478" t="s">
        <v>1411</v>
      </c>
      <c r="K1724" s="233" t="s">
        <v>4717</v>
      </c>
      <c r="L1724" s="496" t="s">
        <v>907</v>
      </c>
      <c r="M1724" s="252">
        <v>28846</v>
      </c>
      <c r="N1724" s="269"/>
      <c r="O1724" s="269"/>
      <c r="P1724" s="251" t="s">
        <v>5899</v>
      </c>
      <c r="AB1724" s="288"/>
    </row>
    <row r="1725" spans="1:28" x14ac:dyDescent="0.15">
      <c r="A1725" s="212" t="s">
        <v>4915</v>
      </c>
      <c r="C1725" s="493" t="s">
        <v>3821</v>
      </c>
      <c r="D1725" s="490" t="s">
        <v>5271</v>
      </c>
      <c r="E1725" s="490" t="s">
        <v>5269</v>
      </c>
      <c r="F1725" s="233" t="s">
        <v>5174</v>
      </c>
      <c r="G1725" s="233" t="s">
        <v>3817</v>
      </c>
      <c r="H1725" s="287" t="s">
        <v>4109</v>
      </c>
      <c r="I1725" s="496" t="s">
        <v>911</v>
      </c>
      <c r="J1725" s="478" t="s">
        <v>1411</v>
      </c>
      <c r="K1725" s="233" t="s">
        <v>909</v>
      </c>
      <c r="L1725" s="496" t="s">
        <v>910</v>
      </c>
      <c r="M1725" s="252">
        <v>29311</v>
      </c>
      <c r="N1725" s="269"/>
      <c r="O1725" s="269"/>
      <c r="P1725" s="251" t="s">
        <v>5896</v>
      </c>
      <c r="AB1725" s="288"/>
    </row>
    <row r="1726" spans="1:28" x14ac:dyDescent="0.15">
      <c r="A1726" s="212" t="s">
        <v>4915</v>
      </c>
      <c r="C1726" s="493" t="s">
        <v>3821</v>
      </c>
      <c r="D1726" s="490" t="s">
        <v>5271</v>
      </c>
      <c r="E1726" s="490" t="s">
        <v>5269</v>
      </c>
      <c r="F1726" s="233" t="s">
        <v>5175</v>
      </c>
      <c r="G1726" s="233" t="s">
        <v>3818</v>
      </c>
      <c r="H1726" s="287" t="s">
        <v>4110</v>
      </c>
      <c r="I1726" s="496" t="s">
        <v>908</v>
      </c>
      <c r="J1726" s="478" t="s">
        <v>1411</v>
      </c>
      <c r="K1726" s="233" t="s">
        <v>912</v>
      </c>
      <c r="L1726" s="496" t="s">
        <v>913</v>
      </c>
      <c r="M1726" s="252">
        <v>29661</v>
      </c>
      <c r="N1726" s="269"/>
      <c r="O1726" s="269"/>
      <c r="P1726" s="251" t="s">
        <v>5896</v>
      </c>
      <c r="AB1726" s="288"/>
    </row>
    <row r="1727" spans="1:28" x14ac:dyDescent="0.15">
      <c r="A1727" s="212" t="s">
        <v>4915</v>
      </c>
      <c r="C1727" s="493" t="s">
        <v>3821</v>
      </c>
      <c r="D1727" s="490" t="s">
        <v>5271</v>
      </c>
      <c r="E1727" s="490" t="s">
        <v>5269</v>
      </c>
      <c r="F1727" s="233" t="s">
        <v>5176</v>
      </c>
      <c r="G1727" s="233" t="s">
        <v>2740</v>
      </c>
      <c r="H1727" s="287" t="s">
        <v>3038</v>
      </c>
      <c r="I1727" s="496" t="s">
        <v>908</v>
      </c>
      <c r="J1727" s="478" t="s">
        <v>1411</v>
      </c>
      <c r="K1727" s="233" t="s">
        <v>914</v>
      </c>
      <c r="L1727" s="496" t="s">
        <v>6338</v>
      </c>
      <c r="M1727" s="252">
        <v>30071</v>
      </c>
      <c r="N1727" s="269"/>
      <c r="O1727" s="269"/>
      <c r="P1727" s="251" t="s">
        <v>5896</v>
      </c>
      <c r="AB1727" s="288"/>
    </row>
    <row r="1728" spans="1:28" x14ac:dyDescent="0.15">
      <c r="A1728" s="212" t="s">
        <v>4919</v>
      </c>
      <c r="C1728" s="493" t="s">
        <v>3821</v>
      </c>
      <c r="D1728" s="490" t="s">
        <v>5271</v>
      </c>
      <c r="E1728" s="490" t="s">
        <v>5269</v>
      </c>
      <c r="F1728" s="233" t="s">
        <v>5103</v>
      </c>
      <c r="G1728" s="233" t="s">
        <v>3819</v>
      </c>
      <c r="H1728" s="287" t="s">
        <v>4111</v>
      </c>
      <c r="I1728" s="496" t="s">
        <v>917</v>
      </c>
      <c r="J1728" s="478" t="s">
        <v>1411</v>
      </c>
      <c r="K1728" s="233" t="s">
        <v>915</v>
      </c>
      <c r="L1728" s="496" t="s">
        <v>916</v>
      </c>
      <c r="M1728" s="252">
        <v>32275</v>
      </c>
      <c r="N1728" s="269"/>
      <c r="O1728" s="269"/>
      <c r="P1728" s="251" t="s">
        <v>5895</v>
      </c>
    </row>
    <row r="1729" spans="1:16" ht="28.5" x14ac:dyDescent="0.15">
      <c r="A1729" s="212" t="s">
        <v>4918</v>
      </c>
      <c r="C1729" s="493" t="s">
        <v>3821</v>
      </c>
      <c r="D1729" s="490" t="s">
        <v>5271</v>
      </c>
      <c r="E1729" s="255" t="s">
        <v>5270</v>
      </c>
      <c r="F1729" s="233" t="s">
        <v>5061</v>
      </c>
      <c r="G1729" s="233" t="s">
        <v>6629</v>
      </c>
      <c r="H1729" s="287" t="s">
        <v>4113</v>
      </c>
      <c r="I1729" s="496" t="s">
        <v>919</v>
      </c>
      <c r="J1729" s="478" t="s">
        <v>1411</v>
      </c>
      <c r="K1729" s="233" t="s">
        <v>4281</v>
      </c>
      <c r="L1729" s="496" t="s">
        <v>6110</v>
      </c>
      <c r="M1729" s="252">
        <v>31930</v>
      </c>
      <c r="N1729" s="269"/>
      <c r="O1729" s="269"/>
      <c r="P1729" s="251" t="s">
        <v>5899</v>
      </c>
    </row>
    <row r="1730" spans="1:16" x14ac:dyDescent="0.15">
      <c r="A1730" s="212" t="s">
        <v>4915</v>
      </c>
      <c r="C1730" s="493" t="s">
        <v>6927</v>
      </c>
      <c r="D1730" s="490" t="s">
        <v>5252</v>
      </c>
      <c r="E1730" s="490" t="s">
        <v>1948</v>
      </c>
      <c r="F1730" s="494" t="s">
        <v>2278</v>
      </c>
      <c r="G1730" s="497" t="s">
        <v>6928</v>
      </c>
      <c r="H1730" s="495" t="s">
        <v>6929</v>
      </c>
      <c r="I1730" s="496" t="s">
        <v>993</v>
      </c>
      <c r="J1730" s="491" t="s">
        <v>2142</v>
      </c>
      <c r="K1730" s="497" t="s">
        <v>4324</v>
      </c>
      <c r="L1730" s="496" t="s">
        <v>8479</v>
      </c>
      <c r="M1730" s="252">
        <v>18719</v>
      </c>
      <c r="N1730" s="498" t="s">
        <v>8480</v>
      </c>
      <c r="O1730" s="498"/>
      <c r="P1730" s="251"/>
    </row>
    <row r="1731" spans="1:16" ht="28.5" x14ac:dyDescent="0.15">
      <c r="A1731" s="212" t="s">
        <v>4915</v>
      </c>
      <c r="C1731" s="493" t="s">
        <v>6927</v>
      </c>
      <c r="D1731" s="490" t="s">
        <v>5252</v>
      </c>
      <c r="E1731" s="490" t="s">
        <v>1948</v>
      </c>
      <c r="F1731" s="494" t="s">
        <v>7435</v>
      </c>
      <c r="G1731" s="497" t="s">
        <v>6931</v>
      </c>
      <c r="H1731" s="495" t="s">
        <v>7438</v>
      </c>
      <c r="I1731" s="496" t="s">
        <v>7439</v>
      </c>
      <c r="J1731" s="491" t="s">
        <v>2142</v>
      </c>
      <c r="K1731" s="497" t="s">
        <v>6932</v>
      </c>
      <c r="L1731" s="496" t="s">
        <v>8481</v>
      </c>
      <c r="M1731" s="252">
        <v>23833</v>
      </c>
      <c r="N1731" s="498">
        <v>60</v>
      </c>
      <c r="O1731" s="498"/>
      <c r="P1731" s="251"/>
    </row>
    <row r="1732" spans="1:16" ht="28.5" x14ac:dyDescent="0.15">
      <c r="A1732" s="212" t="s">
        <v>4915</v>
      </c>
      <c r="C1732" s="493" t="s">
        <v>6927</v>
      </c>
      <c r="D1732" s="490" t="s">
        <v>5239</v>
      </c>
      <c r="E1732" s="490" t="s">
        <v>5228</v>
      </c>
      <c r="F1732" s="494" t="s">
        <v>4318</v>
      </c>
      <c r="G1732" s="497" t="s">
        <v>1655</v>
      </c>
      <c r="H1732" s="495" t="s">
        <v>6933</v>
      </c>
      <c r="I1732" s="496" t="s">
        <v>1654</v>
      </c>
      <c r="J1732" s="491" t="s">
        <v>2142</v>
      </c>
      <c r="K1732" s="497" t="s">
        <v>6934</v>
      </c>
      <c r="L1732" s="496" t="s">
        <v>8482</v>
      </c>
      <c r="M1732" s="252">
        <v>23833</v>
      </c>
      <c r="N1732" s="498">
        <v>60</v>
      </c>
      <c r="O1732" s="498"/>
      <c r="P1732" s="251"/>
    </row>
    <row r="1733" spans="1:16" ht="28.5" x14ac:dyDescent="0.15">
      <c r="A1733" s="212" t="s">
        <v>4915</v>
      </c>
      <c r="C1733" s="493" t="s">
        <v>6927</v>
      </c>
      <c r="D1733" s="490" t="s">
        <v>5239</v>
      </c>
      <c r="E1733" s="490" t="s">
        <v>5228</v>
      </c>
      <c r="F1733" s="494" t="s">
        <v>4319</v>
      </c>
      <c r="G1733" s="497" t="s">
        <v>1656</v>
      </c>
      <c r="H1733" s="495" t="s">
        <v>6935</v>
      </c>
      <c r="I1733" s="496" t="s">
        <v>71</v>
      </c>
      <c r="J1733" s="491" t="s">
        <v>2142</v>
      </c>
      <c r="K1733" s="497" t="s">
        <v>6936</v>
      </c>
      <c r="L1733" s="495" t="s">
        <v>8483</v>
      </c>
      <c r="M1733" s="252">
        <v>24563</v>
      </c>
      <c r="N1733" s="498">
        <v>50</v>
      </c>
      <c r="O1733" s="498"/>
      <c r="P1733" s="251"/>
    </row>
    <row r="1734" spans="1:16" ht="28.5" x14ac:dyDescent="0.15">
      <c r="A1734" s="212" t="s">
        <v>4915</v>
      </c>
      <c r="C1734" s="493" t="s">
        <v>6927</v>
      </c>
      <c r="D1734" s="490" t="s">
        <v>5271</v>
      </c>
      <c r="E1734" s="490" t="s">
        <v>1949</v>
      </c>
      <c r="F1734" s="494" t="s">
        <v>6213</v>
      </c>
      <c r="G1734" s="497" t="s">
        <v>6937</v>
      </c>
      <c r="H1734" s="495" t="s">
        <v>6938</v>
      </c>
      <c r="I1734" s="496" t="s">
        <v>448</v>
      </c>
      <c r="J1734" s="491" t="s">
        <v>2142</v>
      </c>
      <c r="K1734" s="497" t="s">
        <v>6939</v>
      </c>
      <c r="L1734" s="496" t="s">
        <v>8484</v>
      </c>
      <c r="M1734" s="252">
        <v>26390</v>
      </c>
      <c r="N1734" s="498">
        <v>80</v>
      </c>
      <c r="O1734" s="498"/>
      <c r="P1734" s="251"/>
    </row>
    <row r="1735" spans="1:16" ht="28.5" x14ac:dyDescent="0.15">
      <c r="A1735" s="212" t="s">
        <v>4915</v>
      </c>
      <c r="C1735" s="493" t="s">
        <v>6927</v>
      </c>
      <c r="D1735" s="490" t="s">
        <v>5239</v>
      </c>
      <c r="E1735" s="490" t="s">
        <v>5228</v>
      </c>
      <c r="F1735" s="494" t="s">
        <v>4320</v>
      </c>
      <c r="G1735" s="497" t="s">
        <v>7437</v>
      </c>
      <c r="H1735" s="495" t="s">
        <v>6940</v>
      </c>
      <c r="I1735" s="496" t="s">
        <v>28</v>
      </c>
      <c r="J1735" s="478" t="s">
        <v>2142</v>
      </c>
      <c r="K1735" s="497" t="s">
        <v>6237</v>
      </c>
      <c r="L1735" s="496" t="s">
        <v>7934</v>
      </c>
      <c r="M1735" s="252">
        <v>27120</v>
      </c>
      <c r="N1735" s="498">
        <v>70</v>
      </c>
      <c r="O1735" s="498"/>
      <c r="P1735" s="251"/>
    </row>
    <row r="1736" spans="1:16" ht="28.5" x14ac:dyDescent="0.15">
      <c r="A1736" s="212" t="s">
        <v>4915</v>
      </c>
      <c r="C1736" s="493" t="s">
        <v>6927</v>
      </c>
      <c r="D1736" s="490" t="s">
        <v>5252</v>
      </c>
      <c r="E1736" s="490" t="s">
        <v>1948</v>
      </c>
      <c r="F1736" s="494" t="s">
        <v>7785</v>
      </c>
      <c r="G1736" s="497" t="s">
        <v>2279</v>
      </c>
      <c r="H1736" s="495" t="s">
        <v>6941</v>
      </c>
      <c r="I1736" s="496" t="s">
        <v>7440</v>
      </c>
      <c r="J1736" s="491" t="s">
        <v>2142</v>
      </c>
      <c r="K1736" s="497" t="s">
        <v>6932</v>
      </c>
      <c r="L1736" s="496" t="s">
        <v>8481</v>
      </c>
      <c r="M1736" s="252">
        <v>39539</v>
      </c>
      <c r="N1736" s="498">
        <v>40</v>
      </c>
      <c r="O1736" s="498"/>
      <c r="P1736" s="251"/>
    </row>
    <row r="1737" spans="1:16" x14ac:dyDescent="0.15">
      <c r="A1737" s="212" t="s">
        <v>4918</v>
      </c>
      <c r="C1737" s="493" t="s">
        <v>5392</v>
      </c>
      <c r="D1737" s="490" t="s">
        <v>5239</v>
      </c>
      <c r="E1737" s="490" t="s">
        <v>5228</v>
      </c>
      <c r="F1737" s="494" t="s">
        <v>5333</v>
      </c>
      <c r="G1737" s="497" t="s">
        <v>5336</v>
      </c>
      <c r="H1737" s="495" t="s">
        <v>5340</v>
      </c>
      <c r="I1737" s="496" t="s">
        <v>5393</v>
      </c>
      <c r="J1737" s="491" t="s">
        <v>2142</v>
      </c>
      <c r="K1737" s="497" t="s">
        <v>4330</v>
      </c>
      <c r="L1737" s="496" t="s">
        <v>6257</v>
      </c>
      <c r="M1737" s="252" t="s">
        <v>7971</v>
      </c>
      <c r="N1737" s="498">
        <v>70</v>
      </c>
      <c r="O1737" s="498"/>
      <c r="P1737" s="251" t="s">
        <v>5343</v>
      </c>
    </row>
    <row r="1738" spans="1:16" ht="28.5" x14ac:dyDescent="0.15">
      <c r="A1738" s="212" t="s">
        <v>4918</v>
      </c>
      <c r="C1738" s="493" t="s">
        <v>5392</v>
      </c>
      <c r="D1738" s="490" t="s">
        <v>5252</v>
      </c>
      <c r="E1738" s="490" t="s">
        <v>1948</v>
      </c>
      <c r="F1738" s="494" t="s">
        <v>5334</v>
      </c>
      <c r="G1738" s="497" t="s">
        <v>5339</v>
      </c>
      <c r="H1738" s="495" t="s">
        <v>5341</v>
      </c>
      <c r="I1738" s="496" t="s">
        <v>5394</v>
      </c>
      <c r="J1738" s="491" t="s">
        <v>2142</v>
      </c>
      <c r="K1738" s="497" t="s">
        <v>4336</v>
      </c>
      <c r="L1738" s="496" t="s">
        <v>7512</v>
      </c>
      <c r="M1738" s="252" t="s">
        <v>7972</v>
      </c>
      <c r="N1738" s="498">
        <v>50</v>
      </c>
      <c r="O1738" s="498"/>
      <c r="P1738" s="251" t="s">
        <v>5343</v>
      </c>
    </row>
    <row r="1739" spans="1:16" ht="28.5" x14ac:dyDescent="0.15">
      <c r="A1739" s="212" t="s">
        <v>4918</v>
      </c>
      <c r="C1739" s="493" t="s">
        <v>5392</v>
      </c>
      <c r="D1739" s="490" t="s">
        <v>5239</v>
      </c>
      <c r="E1739" s="490" t="s">
        <v>5228</v>
      </c>
      <c r="F1739" s="494" t="s">
        <v>5335</v>
      </c>
      <c r="G1739" s="497" t="s">
        <v>5337</v>
      </c>
      <c r="H1739" s="495" t="s">
        <v>5395</v>
      </c>
      <c r="I1739" s="496" t="s">
        <v>5396</v>
      </c>
      <c r="J1739" s="478" t="s">
        <v>6609</v>
      </c>
      <c r="K1739" s="382" t="s">
        <v>4316</v>
      </c>
      <c r="L1739" s="496" t="s">
        <v>7589</v>
      </c>
      <c r="M1739" s="252" t="s">
        <v>7973</v>
      </c>
      <c r="N1739" s="498">
        <v>50</v>
      </c>
      <c r="O1739" s="498"/>
      <c r="P1739" s="251" t="s">
        <v>5343</v>
      </c>
    </row>
    <row r="1740" spans="1:16" ht="28.5" x14ac:dyDescent="0.15">
      <c r="A1740" s="212" t="s">
        <v>4918</v>
      </c>
      <c r="C1740" s="493" t="s">
        <v>5392</v>
      </c>
      <c r="D1740" s="490" t="s">
        <v>5271</v>
      </c>
      <c r="E1740" s="490" t="s">
        <v>1949</v>
      </c>
      <c r="F1740" s="494" t="s">
        <v>7513</v>
      </c>
      <c r="G1740" s="497" t="s">
        <v>5338</v>
      </c>
      <c r="H1740" s="495" t="s">
        <v>5342</v>
      </c>
      <c r="I1740" s="496" t="s">
        <v>5397</v>
      </c>
      <c r="J1740" s="491" t="s">
        <v>2142</v>
      </c>
      <c r="K1740" s="497" t="s">
        <v>4326</v>
      </c>
      <c r="L1740" s="496" t="s">
        <v>7590</v>
      </c>
      <c r="M1740" s="252" t="s">
        <v>7974</v>
      </c>
      <c r="N1740" s="498">
        <v>80</v>
      </c>
      <c r="O1740" s="498"/>
      <c r="P1740" s="251" t="s">
        <v>5343</v>
      </c>
    </row>
    <row r="1741" spans="1:16" ht="28.5" x14ac:dyDescent="0.15">
      <c r="A1741" s="212" t="s">
        <v>6092</v>
      </c>
      <c r="C1741" s="493" t="s">
        <v>5398</v>
      </c>
      <c r="D1741" s="490" t="s">
        <v>5239</v>
      </c>
      <c r="E1741" s="490" t="s">
        <v>5228</v>
      </c>
      <c r="F1741" s="494" t="s">
        <v>4321</v>
      </c>
      <c r="G1741" s="497" t="s">
        <v>1659</v>
      </c>
      <c r="H1741" s="495" t="s">
        <v>3532</v>
      </c>
      <c r="I1741" s="496" t="s">
        <v>28</v>
      </c>
      <c r="J1741" s="478" t="s">
        <v>2142</v>
      </c>
      <c r="K1741" s="497" t="s">
        <v>4327</v>
      </c>
      <c r="L1741" s="496" t="s">
        <v>6531</v>
      </c>
      <c r="M1741" s="495" t="s">
        <v>7975</v>
      </c>
      <c r="N1741" s="498">
        <v>25</v>
      </c>
      <c r="O1741" s="498"/>
      <c r="P1741" s="251" t="s">
        <v>4778</v>
      </c>
    </row>
    <row r="1742" spans="1:16" x14ac:dyDescent="0.15">
      <c r="A1742" s="212" t="s">
        <v>6092</v>
      </c>
      <c r="C1742" s="493" t="s">
        <v>5398</v>
      </c>
      <c r="D1742" s="490" t="s">
        <v>5252</v>
      </c>
      <c r="E1742" s="490" t="s">
        <v>1948</v>
      </c>
      <c r="F1742" s="494" t="s">
        <v>4322</v>
      </c>
      <c r="G1742" s="497" t="s">
        <v>6532</v>
      </c>
      <c r="H1742" s="495" t="s">
        <v>3531</v>
      </c>
      <c r="I1742" s="496" t="s">
        <v>993</v>
      </c>
      <c r="J1742" s="491" t="s">
        <v>2142</v>
      </c>
      <c r="K1742" s="497" t="s">
        <v>4324</v>
      </c>
      <c r="L1742" s="496" t="s">
        <v>7932</v>
      </c>
      <c r="M1742" s="495" t="s">
        <v>7975</v>
      </c>
      <c r="N1742" s="498">
        <v>15</v>
      </c>
      <c r="O1742" s="498"/>
      <c r="P1742" s="251" t="s">
        <v>4778</v>
      </c>
    </row>
    <row r="1743" spans="1:16" ht="28.5" x14ac:dyDescent="0.15">
      <c r="A1743" s="212" t="s">
        <v>6092</v>
      </c>
      <c r="C1743" s="493" t="s">
        <v>7068</v>
      </c>
      <c r="D1743" s="490" t="s">
        <v>5271</v>
      </c>
      <c r="E1743" s="490" t="s">
        <v>1949</v>
      </c>
      <c r="F1743" s="494" t="s">
        <v>7069</v>
      </c>
      <c r="G1743" s="497" t="s">
        <v>7070</v>
      </c>
      <c r="H1743" s="495" t="s">
        <v>7931</v>
      </c>
      <c r="I1743" s="496" t="s">
        <v>7071</v>
      </c>
      <c r="J1743" s="491" t="s">
        <v>2142</v>
      </c>
      <c r="K1743" s="497" t="s">
        <v>4326</v>
      </c>
      <c r="L1743" s="496" t="s">
        <v>7072</v>
      </c>
      <c r="M1743" s="495" t="s">
        <v>7976</v>
      </c>
      <c r="N1743" s="498">
        <v>40</v>
      </c>
      <c r="O1743" s="498"/>
      <c r="P1743" s="251" t="s">
        <v>7074</v>
      </c>
    </row>
    <row r="1744" spans="1:16" ht="28.5" x14ac:dyDescent="0.15">
      <c r="A1744" s="212" t="s">
        <v>6092</v>
      </c>
      <c r="C1744" s="493" t="s">
        <v>5398</v>
      </c>
      <c r="D1744" s="490" t="s">
        <v>5252</v>
      </c>
      <c r="E1744" s="490" t="s">
        <v>1948</v>
      </c>
      <c r="F1744" s="494" t="s">
        <v>7930</v>
      </c>
      <c r="G1744" s="497" t="s">
        <v>2281</v>
      </c>
      <c r="H1744" s="495" t="s">
        <v>3534</v>
      </c>
      <c r="I1744" s="496" t="s">
        <v>301</v>
      </c>
      <c r="J1744" s="478" t="s">
        <v>2142</v>
      </c>
      <c r="K1744" s="497" t="s">
        <v>4329</v>
      </c>
      <c r="L1744" s="496" t="s">
        <v>1994</v>
      </c>
      <c r="M1744" s="495" t="s">
        <v>7977</v>
      </c>
      <c r="N1744" s="498">
        <v>70</v>
      </c>
      <c r="O1744" s="498"/>
      <c r="P1744" s="251" t="s">
        <v>4779</v>
      </c>
    </row>
    <row r="1745" spans="1:26" ht="28.5" x14ac:dyDescent="0.15">
      <c r="A1745" s="212" t="s">
        <v>6092</v>
      </c>
      <c r="C1745" s="493" t="s">
        <v>7075</v>
      </c>
      <c r="D1745" s="490" t="s">
        <v>5285</v>
      </c>
      <c r="E1745" s="490" t="s">
        <v>4315</v>
      </c>
      <c r="F1745" s="494" t="s">
        <v>7076</v>
      </c>
      <c r="G1745" s="497" t="s">
        <v>6287</v>
      </c>
      <c r="H1745" s="495" t="s">
        <v>5519</v>
      </c>
      <c r="I1745" s="496" t="s">
        <v>6119</v>
      </c>
      <c r="J1745" s="491" t="s">
        <v>5520</v>
      </c>
      <c r="K1745" s="497" t="s">
        <v>5521</v>
      </c>
      <c r="L1745" s="496" t="s">
        <v>7617</v>
      </c>
      <c r="M1745" s="495" t="s">
        <v>7978</v>
      </c>
      <c r="N1745" s="498">
        <v>50</v>
      </c>
      <c r="O1745" s="498"/>
      <c r="P1745" s="251" t="s">
        <v>5523</v>
      </c>
    </row>
    <row r="1746" spans="1:26" ht="28.5" x14ac:dyDescent="0.15">
      <c r="A1746" s="212" t="s">
        <v>6092</v>
      </c>
      <c r="C1746" s="493" t="s">
        <v>5518</v>
      </c>
      <c r="D1746" s="490" t="s">
        <v>5285</v>
      </c>
      <c r="E1746" s="490" t="s">
        <v>4315</v>
      </c>
      <c r="F1746" s="494" t="s">
        <v>6582</v>
      </c>
      <c r="G1746" s="497" t="s">
        <v>6287</v>
      </c>
      <c r="H1746" s="495" t="s">
        <v>5519</v>
      </c>
      <c r="I1746" s="496" t="s">
        <v>6119</v>
      </c>
      <c r="J1746" s="491" t="s">
        <v>5520</v>
      </c>
      <c r="K1746" s="497" t="s">
        <v>5521</v>
      </c>
      <c r="L1746" s="496" t="s">
        <v>7617</v>
      </c>
      <c r="M1746" s="495" t="s">
        <v>7978</v>
      </c>
      <c r="N1746" s="498">
        <v>30</v>
      </c>
      <c r="O1746" s="498"/>
      <c r="P1746" s="251" t="s">
        <v>5523</v>
      </c>
    </row>
    <row r="1747" spans="1:26" ht="28.5" x14ac:dyDescent="0.15">
      <c r="A1747" s="212" t="s">
        <v>6092</v>
      </c>
      <c r="C1747" s="493" t="s">
        <v>5518</v>
      </c>
      <c r="D1747" s="490" t="s">
        <v>5239</v>
      </c>
      <c r="E1747" s="490" t="s">
        <v>5228</v>
      </c>
      <c r="F1747" s="494" t="s">
        <v>5524</v>
      </c>
      <c r="G1747" s="497" t="s">
        <v>6120</v>
      </c>
      <c r="H1747" s="495" t="s">
        <v>7623</v>
      </c>
      <c r="I1747" s="496" t="s">
        <v>6121</v>
      </c>
      <c r="J1747" s="491" t="s">
        <v>5520</v>
      </c>
      <c r="K1747" s="497" t="s">
        <v>5521</v>
      </c>
      <c r="L1747" s="496" t="s">
        <v>7617</v>
      </c>
      <c r="M1747" s="495" t="s">
        <v>7979</v>
      </c>
      <c r="N1747" s="498">
        <v>20</v>
      </c>
      <c r="O1747" s="498"/>
      <c r="P1747" s="251" t="s">
        <v>5523</v>
      </c>
    </row>
    <row r="1748" spans="1:26" ht="28.5" x14ac:dyDescent="0.15">
      <c r="A1748" s="212" t="s">
        <v>6092</v>
      </c>
      <c r="C1748" s="493" t="s">
        <v>5518</v>
      </c>
      <c r="D1748" s="490" t="s">
        <v>5252</v>
      </c>
      <c r="E1748" s="490" t="s">
        <v>1948</v>
      </c>
      <c r="F1748" s="494" t="s">
        <v>5526</v>
      </c>
      <c r="G1748" s="497" t="s">
        <v>5527</v>
      </c>
      <c r="H1748" s="495" t="s">
        <v>5528</v>
      </c>
      <c r="I1748" s="496" t="s">
        <v>5529</v>
      </c>
      <c r="J1748" s="491" t="s">
        <v>5520</v>
      </c>
      <c r="K1748" s="497" t="s">
        <v>5521</v>
      </c>
      <c r="L1748" s="496" t="s">
        <v>7617</v>
      </c>
      <c r="M1748" s="495" t="s">
        <v>7980</v>
      </c>
      <c r="N1748" s="498">
        <v>30</v>
      </c>
      <c r="O1748" s="498"/>
      <c r="P1748" s="251" t="s">
        <v>5523</v>
      </c>
    </row>
    <row r="1749" spans="1:26" ht="28.5" x14ac:dyDescent="0.15">
      <c r="A1749" s="212" t="s">
        <v>6092</v>
      </c>
      <c r="C1749" s="493" t="s">
        <v>5518</v>
      </c>
      <c r="D1749" s="490" t="s">
        <v>5271</v>
      </c>
      <c r="E1749" s="490" t="s">
        <v>1949</v>
      </c>
      <c r="F1749" s="494" t="s">
        <v>5531</v>
      </c>
      <c r="G1749" s="497" t="s">
        <v>5532</v>
      </c>
      <c r="H1749" s="495" t="s">
        <v>5533</v>
      </c>
      <c r="I1749" s="496" t="s">
        <v>5534</v>
      </c>
      <c r="J1749" s="491" t="s">
        <v>2142</v>
      </c>
      <c r="K1749" s="497" t="s">
        <v>4328</v>
      </c>
      <c r="L1749" s="496" t="s">
        <v>7618</v>
      </c>
      <c r="M1749" s="495" t="s">
        <v>7981</v>
      </c>
      <c r="N1749" s="498">
        <v>30</v>
      </c>
      <c r="O1749" s="498"/>
      <c r="P1749" s="251" t="s">
        <v>5523</v>
      </c>
    </row>
    <row r="1750" spans="1:26" ht="28.5" x14ac:dyDescent="0.15">
      <c r="A1750" s="212" t="s">
        <v>6092</v>
      </c>
      <c r="C1750" s="493" t="s">
        <v>5518</v>
      </c>
      <c r="D1750" s="490" t="s">
        <v>5271</v>
      </c>
      <c r="E1750" s="490" t="s">
        <v>1949</v>
      </c>
      <c r="F1750" s="494" t="s">
        <v>5536</v>
      </c>
      <c r="G1750" s="497" t="s">
        <v>5532</v>
      </c>
      <c r="H1750" s="495" t="s">
        <v>5533</v>
      </c>
      <c r="I1750" s="496" t="s">
        <v>5534</v>
      </c>
      <c r="J1750" s="491" t="s">
        <v>2142</v>
      </c>
      <c r="K1750" s="497" t="s">
        <v>4328</v>
      </c>
      <c r="L1750" s="496" t="s">
        <v>7618</v>
      </c>
      <c r="M1750" s="495" t="s">
        <v>7982</v>
      </c>
      <c r="N1750" s="498">
        <v>40</v>
      </c>
      <c r="O1750" s="498"/>
      <c r="P1750" s="251" t="s">
        <v>6127</v>
      </c>
    </row>
    <row r="1751" spans="1:26" ht="42.75" x14ac:dyDescent="0.15">
      <c r="A1751" s="212" t="s">
        <v>6092</v>
      </c>
      <c r="C1751" s="493" t="s">
        <v>7077</v>
      </c>
      <c r="D1751" s="490" t="s">
        <v>5252</v>
      </c>
      <c r="E1751" s="490" t="s">
        <v>1948</v>
      </c>
      <c r="F1751" s="494" t="s">
        <v>7078</v>
      </c>
      <c r="G1751" s="497" t="s">
        <v>7079</v>
      </c>
      <c r="H1751" s="495" t="s">
        <v>7080</v>
      </c>
      <c r="I1751" s="496" t="s">
        <v>5515</v>
      </c>
      <c r="J1751" s="491" t="s">
        <v>2142</v>
      </c>
      <c r="K1751" s="497" t="s">
        <v>4329</v>
      </c>
      <c r="L1751" s="496" t="s">
        <v>1994</v>
      </c>
      <c r="M1751" s="495" t="s">
        <v>7983</v>
      </c>
      <c r="N1751" s="498">
        <v>40</v>
      </c>
      <c r="O1751" s="498"/>
      <c r="P1751" s="251" t="s">
        <v>7082</v>
      </c>
    </row>
    <row r="1752" spans="1:26" ht="28.5" x14ac:dyDescent="0.15">
      <c r="A1752" s="212" t="s">
        <v>6092</v>
      </c>
      <c r="C1752" s="493" t="s">
        <v>6122</v>
      </c>
      <c r="D1752" s="490" t="s">
        <v>5271</v>
      </c>
      <c r="E1752" s="490" t="s">
        <v>1949</v>
      </c>
      <c r="F1752" s="494" t="s">
        <v>6123</v>
      </c>
      <c r="G1752" s="497" t="s">
        <v>6124</v>
      </c>
      <c r="H1752" s="495" t="s">
        <v>4556</v>
      </c>
      <c r="I1752" s="496" t="s">
        <v>6125</v>
      </c>
      <c r="J1752" s="491" t="s">
        <v>1411</v>
      </c>
      <c r="K1752" s="497" t="s">
        <v>6126</v>
      </c>
      <c r="L1752" s="496" t="s">
        <v>6533</v>
      </c>
      <c r="M1752" s="495" t="s">
        <v>7984</v>
      </c>
      <c r="N1752" s="498">
        <v>20</v>
      </c>
      <c r="O1752" s="498"/>
      <c r="P1752" s="251" t="s">
        <v>6127</v>
      </c>
    </row>
    <row r="1753" spans="1:26" ht="42.75" x14ac:dyDescent="0.15">
      <c r="A1753" s="212" t="s">
        <v>6092</v>
      </c>
      <c r="C1753" s="493" t="s">
        <v>6122</v>
      </c>
      <c r="D1753" s="490" t="s">
        <v>5285</v>
      </c>
      <c r="E1753" s="490" t="s">
        <v>5272</v>
      </c>
      <c r="F1753" s="494" t="s">
        <v>6128</v>
      </c>
      <c r="G1753" s="497" t="s">
        <v>6534</v>
      </c>
      <c r="H1753" s="495" t="s">
        <v>6129</v>
      </c>
      <c r="I1753" s="496" t="s">
        <v>2304</v>
      </c>
      <c r="J1753" s="491" t="s">
        <v>5520</v>
      </c>
      <c r="K1753" s="497" t="s">
        <v>6130</v>
      </c>
      <c r="L1753" s="496" t="s">
        <v>6131</v>
      </c>
      <c r="M1753" s="495" t="s">
        <v>7985</v>
      </c>
      <c r="N1753" s="498">
        <v>20</v>
      </c>
      <c r="O1753" s="498"/>
      <c r="P1753" s="251" t="s">
        <v>5523</v>
      </c>
    </row>
    <row r="1754" spans="1:26" ht="28.5" x14ac:dyDescent="0.15">
      <c r="A1754" s="212" t="s">
        <v>6092</v>
      </c>
      <c r="C1754" s="493" t="s">
        <v>6122</v>
      </c>
      <c r="D1754" s="490" t="s">
        <v>5300</v>
      </c>
      <c r="E1754" s="490" t="s">
        <v>5286</v>
      </c>
      <c r="F1754" s="494" t="s">
        <v>6132</v>
      </c>
      <c r="G1754" s="497" t="s">
        <v>6133</v>
      </c>
      <c r="H1754" s="495" t="s">
        <v>7619</v>
      </c>
      <c r="I1754" s="496" t="s">
        <v>6134</v>
      </c>
      <c r="J1754" s="491" t="s">
        <v>5520</v>
      </c>
      <c r="K1754" s="497" t="s">
        <v>5521</v>
      </c>
      <c r="L1754" s="496" t="s">
        <v>7617</v>
      </c>
      <c r="M1754" s="495" t="s">
        <v>7986</v>
      </c>
      <c r="N1754" s="498">
        <v>20</v>
      </c>
      <c r="O1754" s="498"/>
      <c r="P1754" s="251" t="s">
        <v>5523</v>
      </c>
    </row>
    <row r="1755" spans="1:26" ht="28.5" x14ac:dyDescent="0.15">
      <c r="A1755" s="212" t="s">
        <v>6092</v>
      </c>
      <c r="C1755" s="493" t="s">
        <v>6122</v>
      </c>
      <c r="D1755" s="490" t="s">
        <v>5368</v>
      </c>
      <c r="E1755" s="490" t="s">
        <v>4314</v>
      </c>
      <c r="F1755" s="494" t="s">
        <v>6136</v>
      </c>
      <c r="G1755" s="497" t="s">
        <v>6137</v>
      </c>
      <c r="H1755" s="495" t="s">
        <v>4578</v>
      </c>
      <c r="I1755" s="496" t="s">
        <v>6138</v>
      </c>
      <c r="J1755" s="491" t="s">
        <v>1411</v>
      </c>
      <c r="K1755" s="497" t="s">
        <v>6139</v>
      </c>
      <c r="L1755" s="496" t="s">
        <v>7388</v>
      </c>
      <c r="M1755" s="495" t="s">
        <v>7987</v>
      </c>
      <c r="N1755" s="498">
        <v>20</v>
      </c>
      <c r="O1755" s="498"/>
      <c r="P1755" s="251" t="s">
        <v>5523</v>
      </c>
    </row>
    <row r="1756" spans="1:26" ht="28.5" x14ac:dyDescent="0.15">
      <c r="A1756" s="212" t="s">
        <v>6092</v>
      </c>
      <c r="C1756" s="493" t="s">
        <v>6122</v>
      </c>
      <c r="D1756" s="490" t="s">
        <v>5271</v>
      </c>
      <c r="E1756" s="490" t="s">
        <v>1949</v>
      </c>
      <c r="F1756" s="494" t="s">
        <v>6141</v>
      </c>
      <c r="G1756" s="497" t="s">
        <v>6142</v>
      </c>
      <c r="H1756" s="495" t="s">
        <v>6143</v>
      </c>
      <c r="I1756" s="496" t="s">
        <v>6144</v>
      </c>
      <c r="J1756" s="491" t="s">
        <v>5520</v>
      </c>
      <c r="K1756" s="497" t="s">
        <v>6145</v>
      </c>
      <c r="L1756" s="496" t="s">
        <v>6146</v>
      </c>
      <c r="M1756" s="495" t="s">
        <v>7987</v>
      </c>
      <c r="N1756" s="498">
        <v>15</v>
      </c>
      <c r="O1756" s="498"/>
      <c r="P1756" s="251" t="s">
        <v>5523</v>
      </c>
    </row>
    <row r="1757" spans="1:26" ht="57" x14ac:dyDescent="0.15">
      <c r="A1757" s="212" t="s">
        <v>6092</v>
      </c>
      <c r="C1757" s="493" t="s">
        <v>6122</v>
      </c>
      <c r="D1757" s="490" t="s">
        <v>5285</v>
      </c>
      <c r="E1757" s="490" t="s">
        <v>5272</v>
      </c>
      <c r="F1757" s="494" t="s">
        <v>6147</v>
      </c>
      <c r="G1757" s="497" t="s">
        <v>6534</v>
      </c>
      <c r="H1757" s="495" t="s">
        <v>6288</v>
      </c>
      <c r="I1757" s="496" t="s">
        <v>1049</v>
      </c>
      <c r="J1757" s="491" t="s">
        <v>5520</v>
      </c>
      <c r="K1757" s="497" t="s">
        <v>6130</v>
      </c>
      <c r="L1757" s="496" t="s">
        <v>6131</v>
      </c>
      <c r="M1757" s="495" t="s">
        <v>7987</v>
      </c>
      <c r="N1757" s="498">
        <v>20</v>
      </c>
      <c r="O1757" s="498"/>
      <c r="P1757" s="251" t="s">
        <v>5523</v>
      </c>
    </row>
    <row r="1758" spans="1:26" ht="28.5" x14ac:dyDescent="0.15">
      <c r="A1758" s="212" t="s">
        <v>6092</v>
      </c>
      <c r="C1758" s="493" t="s">
        <v>6122</v>
      </c>
      <c r="D1758" s="490" t="s">
        <v>5252</v>
      </c>
      <c r="E1758" s="490" t="s">
        <v>1948</v>
      </c>
      <c r="F1758" s="494" t="s">
        <v>6289</v>
      </c>
      <c r="G1758" s="497" t="s">
        <v>7620</v>
      </c>
      <c r="H1758" s="495" t="s">
        <v>7621</v>
      </c>
      <c r="I1758" s="496" t="s">
        <v>7622</v>
      </c>
      <c r="J1758" s="491" t="s">
        <v>5520</v>
      </c>
      <c r="K1758" s="497" t="s">
        <v>6290</v>
      </c>
      <c r="L1758" s="496" t="s">
        <v>6291</v>
      </c>
      <c r="M1758" s="495" t="s">
        <v>7988</v>
      </c>
      <c r="N1758" s="498">
        <v>20</v>
      </c>
      <c r="O1758" s="498"/>
      <c r="P1758" s="251" t="s">
        <v>5523</v>
      </c>
    </row>
    <row r="1759" spans="1:26" ht="42.75" x14ac:dyDescent="0.15">
      <c r="A1759" s="212" t="s">
        <v>6092</v>
      </c>
      <c r="C1759" s="493" t="s">
        <v>6122</v>
      </c>
      <c r="D1759" s="490" t="s">
        <v>5252</v>
      </c>
      <c r="E1759" s="490" t="s">
        <v>1948</v>
      </c>
      <c r="F1759" s="494" t="s">
        <v>6292</v>
      </c>
      <c r="G1759" s="497" t="s">
        <v>6535</v>
      </c>
      <c r="H1759" s="495" t="s">
        <v>6293</v>
      </c>
      <c r="I1759" s="496" t="s">
        <v>6294</v>
      </c>
      <c r="J1759" s="491" t="s">
        <v>5520</v>
      </c>
      <c r="K1759" s="497" t="s">
        <v>6295</v>
      </c>
      <c r="L1759" s="496" t="s">
        <v>6296</v>
      </c>
      <c r="M1759" s="495" t="s">
        <v>7989</v>
      </c>
      <c r="N1759" s="498">
        <v>25</v>
      </c>
      <c r="O1759" s="498"/>
      <c r="P1759" s="251" t="s">
        <v>6297</v>
      </c>
    </row>
    <row r="1760" spans="1:26" s="488" customFormat="1" ht="28.5" x14ac:dyDescent="0.15">
      <c r="A1760" s="496"/>
      <c r="B1760" s="570" t="s">
        <v>5239</v>
      </c>
      <c r="C1760" s="493" t="s">
        <v>6122</v>
      </c>
      <c r="D1760" s="490" t="s">
        <v>5239</v>
      </c>
      <c r="E1760" s="490" t="s">
        <v>5228</v>
      </c>
      <c r="F1760" s="494" t="s">
        <v>8247</v>
      </c>
      <c r="G1760" s="497" t="s">
        <v>8248</v>
      </c>
      <c r="H1760" s="495" t="s">
        <v>8249</v>
      </c>
      <c r="I1760" s="496" t="s">
        <v>965</v>
      </c>
      <c r="J1760" s="491" t="s">
        <v>7087</v>
      </c>
      <c r="K1760" s="497" t="s">
        <v>8250</v>
      </c>
      <c r="L1760" s="496" t="s">
        <v>8251</v>
      </c>
      <c r="M1760" s="495" t="s">
        <v>8252</v>
      </c>
      <c r="N1760" s="498">
        <v>20</v>
      </c>
      <c r="O1760" s="498"/>
      <c r="P1760" s="251" t="s">
        <v>5523</v>
      </c>
      <c r="Q1760" s="489"/>
      <c r="R1760" s="489"/>
      <c r="S1760" s="489"/>
      <c r="T1760" s="489"/>
      <c r="U1760" s="489"/>
      <c r="V1760" s="489"/>
      <c r="W1760" s="489"/>
      <c r="X1760" s="489"/>
      <c r="Y1760" s="489"/>
      <c r="Z1760" s="492"/>
    </row>
    <row r="1761" spans="1:26" s="488" customFormat="1" ht="28.5" x14ac:dyDescent="0.15">
      <c r="A1761" s="486"/>
      <c r="B1761" s="487"/>
      <c r="C1761" s="493" t="s">
        <v>6122</v>
      </c>
      <c r="D1761" s="490" t="s">
        <v>5271</v>
      </c>
      <c r="E1761" s="490" t="s">
        <v>1949</v>
      </c>
      <c r="F1761" s="494" t="s">
        <v>8253</v>
      </c>
      <c r="G1761" s="497" t="s">
        <v>8254</v>
      </c>
      <c r="H1761" s="495" t="s">
        <v>7623</v>
      </c>
      <c r="I1761" s="496" t="s">
        <v>8255</v>
      </c>
      <c r="J1761" s="491" t="s">
        <v>5520</v>
      </c>
      <c r="K1761" s="497" t="s">
        <v>7718</v>
      </c>
      <c r="L1761" s="496" t="s">
        <v>7617</v>
      </c>
      <c r="M1761" s="495" t="s">
        <v>8256</v>
      </c>
      <c r="N1761" s="498">
        <v>40</v>
      </c>
      <c r="O1761" s="498"/>
      <c r="P1761" s="251" t="s">
        <v>5523</v>
      </c>
      <c r="Q1761" s="489"/>
      <c r="R1761" s="489"/>
      <c r="S1761" s="489"/>
      <c r="T1761" s="489"/>
      <c r="U1761" s="489"/>
      <c r="V1761" s="489"/>
      <c r="W1761" s="489"/>
      <c r="X1761" s="489"/>
      <c r="Y1761" s="489"/>
      <c r="Z1761" s="492"/>
    </row>
    <row r="1762" spans="1:26" x14ac:dyDescent="0.15">
      <c r="A1762" s="212" t="s">
        <v>4923</v>
      </c>
      <c r="B1762" s="213" t="s">
        <v>6225</v>
      </c>
      <c r="C1762" s="224" t="s">
        <v>7132</v>
      </c>
      <c r="D1762" s="490" t="s">
        <v>5252</v>
      </c>
      <c r="E1762" s="490" t="s">
        <v>1948</v>
      </c>
      <c r="F1762" s="477" t="s">
        <v>6214</v>
      </c>
      <c r="G1762" s="281" t="s">
        <v>1661</v>
      </c>
      <c r="H1762" s="476" t="s">
        <v>7098</v>
      </c>
      <c r="I1762" s="454" t="s">
        <v>7133</v>
      </c>
      <c r="J1762" s="491" t="s">
        <v>4287</v>
      </c>
      <c r="K1762" s="233" t="s">
        <v>4317</v>
      </c>
      <c r="L1762" s="454" t="s">
        <v>7134</v>
      </c>
      <c r="M1762" s="231">
        <v>18049</v>
      </c>
      <c r="N1762" s="241">
        <v>112</v>
      </c>
      <c r="O1762" s="241"/>
      <c r="P1762" s="469" t="s">
        <v>7135</v>
      </c>
    </row>
    <row r="1763" spans="1:26" x14ac:dyDescent="0.15">
      <c r="A1763" s="212" t="s">
        <v>4923</v>
      </c>
      <c r="B1763" s="213" t="s">
        <v>6225</v>
      </c>
      <c r="C1763" s="493" t="s">
        <v>7136</v>
      </c>
      <c r="D1763" s="490" t="s">
        <v>5239</v>
      </c>
      <c r="E1763" s="490" t="s">
        <v>5228</v>
      </c>
      <c r="F1763" s="494" t="s">
        <v>6036</v>
      </c>
      <c r="G1763" s="497" t="s">
        <v>1657</v>
      </c>
      <c r="H1763" s="495" t="s">
        <v>7137</v>
      </c>
      <c r="I1763" s="496" t="s">
        <v>114</v>
      </c>
      <c r="J1763" s="478" t="s">
        <v>2142</v>
      </c>
      <c r="K1763" s="497" t="s">
        <v>4330</v>
      </c>
      <c r="L1763" s="496" t="s">
        <v>8235</v>
      </c>
      <c r="M1763" s="252">
        <v>38078</v>
      </c>
      <c r="N1763" s="498">
        <v>50</v>
      </c>
      <c r="O1763" s="498"/>
      <c r="P1763" s="251" t="s">
        <v>7135</v>
      </c>
    </row>
    <row r="1764" spans="1:26" ht="42.75" x14ac:dyDescent="0.15">
      <c r="A1764" s="212" t="s">
        <v>4923</v>
      </c>
      <c r="B1764" s="213" t="s">
        <v>6225</v>
      </c>
      <c r="C1764" s="224" t="s">
        <v>4114</v>
      </c>
      <c r="D1764" s="490" t="s">
        <v>5252</v>
      </c>
      <c r="E1764" s="490" t="s">
        <v>1948</v>
      </c>
      <c r="F1764" s="458" t="s">
        <v>1662</v>
      </c>
      <c r="G1764" s="281" t="s">
        <v>7713</v>
      </c>
      <c r="H1764" s="476" t="s">
        <v>7098</v>
      </c>
      <c r="I1764" s="454" t="s">
        <v>7712</v>
      </c>
      <c r="J1764" s="491" t="s">
        <v>4287</v>
      </c>
      <c r="K1764" s="233" t="s">
        <v>4317</v>
      </c>
      <c r="L1764" s="454" t="s">
        <v>7134</v>
      </c>
      <c r="M1764" s="231">
        <v>36982</v>
      </c>
      <c r="N1764" s="241">
        <v>80</v>
      </c>
      <c r="O1764" s="241"/>
      <c r="P1764" s="457" t="s">
        <v>4784</v>
      </c>
    </row>
    <row r="1765" spans="1:26" ht="42.75" x14ac:dyDescent="0.15">
      <c r="A1765" s="212" t="s">
        <v>4923</v>
      </c>
      <c r="B1765" s="213" t="s">
        <v>6225</v>
      </c>
      <c r="C1765" s="224" t="s">
        <v>4114</v>
      </c>
      <c r="D1765" s="490" t="s">
        <v>5239</v>
      </c>
      <c r="E1765" s="490" t="s">
        <v>5228</v>
      </c>
      <c r="F1765" s="458" t="s">
        <v>4495</v>
      </c>
      <c r="G1765" s="281" t="s">
        <v>5337</v>
      </c>
      <c r="H1765" s="476" t="s">
        <v>7138</v>
      </c>
      <c r="I1765" s="454" t="s">
        <v>1678</v>
      </c>
      <c r="J1765" s="478" t="s">
        <v>6609</v>
      </c>
      <c r="K1765" s="347" t="s">
        <v>4316</v>
      </c>
      <c r="L1765" s="454" t="s">
        <v>8236</v>
      </c>
      <c r="M1765" s="231">
        <v>36251</v>
      </c>
      <c r="N1765" s="241">
        <v>105</v>
      </c>
      <c r="O1765" s="241"/>
      <c r="P1765" s="457" t="s">
        <v>7139</v>
      </c>
    </row>
    <row r="1766" spans="1:26" ht="42.75" x14ac:dyDescent="0.15">
      <c r="A1766" s="212" t="s">
        <v>4923</v>
      </c>
      <c r="B1766" s="213" t="s">
        <v>6225</v>
      </c>
      <c r="C1766" s="224" t="s">
        <v>4114</v>
      </c>
      <c r="D1766" s="490" t="s">
        <v>5239</v>
      </c>
      <c r="E1766" s="490" t="s">
        <v>5228</v>
      </c>
      <c r="F1766" s="458" t="s">
        <v>5987</v>
      </c>
      <c r="G1766" s="281" t="s">
        <v>1665</v>
      </c>
      <c r="H1766" s="476" t="s">
        <v>4121</v>
      </c>
      <c r="I1766" s="454" t="s">
        <v>28</v>
      </c>
      <c r="J1766" s="478" t="s">
        <v>2142</v>
      </c>
      <c r="K1766" s="497" t="s">
        <v>4327</v>
      </c>
      <c r="L1766" s="454" t="s">
        <v>8237</v>
      </c>
      <c r="M1766" s="231">
        <v>41578</v>
      </c>
      <c r="N1766" s="241">
        <v>80</v>
      </c>
      <c r="O1766" s="241"/>
      <c r="P1766" s="457" t="s">
        <v>4785</v>
      </c>
    </row>
    <row r="1767" spans="1:26" ht="42.75" x14ac:dyDescent="0.15">
      <c r="A1767" s="212" t="s">
        <v>4923</v>
      </c>
      <c r="B1767" s="213" t="s">
        <v>6225</v>
      </c>
      <c r="C1767" s="224" t="s">
        <v>4114</v>
      </c>
      <c r="D1767" s="490" t="s">
        <v>5252</v>
      </c>
      <c r="E1767" s="490" t="s">
        <v>1948</v>
      </c>
      <c r="F1767" s="458" t="s">
        <v>4335</v>
      </c>
      <c r="G1767" s="281" t="s">
        <v>1786</v>
      </c>
      <c r="H1767" s="476" t="s">
        <v>4120</v>
      </c>
      <c r="I1767" s="454" t="s">
        <v>2282</v>
      </c>
      <c r="J1767" s="491" t="s">
        <v>2142</v>
      </c>
      <c r="K1767" s="458" t="s">
        <v>4336</v>
      </c>
      <c r="L1767" s="454" t="s">
        <v>7512</v>
      </c>
      <c r="M1767" s="231">
        <v>38443</v>
      </c>
      <c r="N1767" s="241">
        <v>70</v>
      </c>
      <c r="O1767" s="241"/>
      <c r="P1767" s="457" t="s">
        <v>4785</v>
      </c>
    </row>
    <row r="1768" spans="1:26" ht="42.75" x14ac:dyDescent="0.15">
      <c r="A1768" s="212" t="s">
        <v>4923</v>
      </c>
      <c r="B1768" s="213" t="s">
        <v>6225</v>
      </c>
      <c r="C1768" s="224" t="s">
        <v>4114</v>
      </c>
      <c r="D1768" s="490" t="s">
        <v>5252</v>
      </c>
      <c r="E1768" s="490" t="s">
        <v>1948</v>
      </c>
      <c r="F1768" s="458" t="s">
        <v>4830</v>
      </c>
      <c r="G1768" s="281" t="s">
        <v>1664</v>
      </c>
      <c r="H1768" s="476" t="s">
        <v>3534</v>
      </c>
      <c r="I1768" s="454" t="s">
        <v>2283</v>
      </c>
      <c r="J1768" s="478" t="s">
        <v>2142</v>
      </c>
      <c r="K1768" s="497" t="s">
        <v>4329</v>
      </c>
      <c r="L1768" s="454" t="s">
        <v>1994</v>
      </c>
      <c r="M1768" s="231">
        <v>39752</v>
      </c>
      <c r="N1768" s="241">
        <v>50</v>
      </c>
      <c r="O1768" s="241"/>
      <c r="P1768" s="457" t="s">
        <v>4786</v>
      </c>
    </row>
    <row r="1769" spans="1:26" ht="42.75" x14ac:dyDescent="0.15">
      <c r="A1769" s="212" t="s">
        <v>4923</v>
      </c>
      <c r="B1769" s="213" t="s">
        <v>6225</v>
      </c>
      <c r="C1769" s="224" t="s">
        <v>4114</v>
      </c>
      <c r="D1769" s="490" t="s">
        <v>5271</v>
      </c>
      <c r="E1769" s="490" t="s">
        <v>5516</v>
      </c>
      <c r="F1769" s="458" t="s">
        <v>6037</v>
      </c>
      <c r="G1769" s="281" t="s">
        <v>7140</v>
      </c>
      <c r="H1769" s="476" t="s">
        <v>5342</v>
      </c>
      <c r="I1769" s="454" t="s">
        <v>7141</v>
      </c>
      <c r="J1769" s="478" t="s">
        <v>2142</v>
      </c>
      <c r="K1769" s="497" t="s">
        <v>6939</v>
      </c>
      <c r="L1769" s="454" t="s">
        <v>7142</v>
      </c>
      <c r="M1769" s="231">
        <v>42247</v>
      </c>
      <c r="N1769" s="241">
        <v>80</v>
      </c>
      <c r="O1769" s="241"/>
      <c r="P1769" s="457" t="s">
        <v>7143</v>
      </c>
    </row>
    <row r="1770" spans="1:26" s="488" customFormat="1" ht="28.5" x14ac:dyDescent="0.15">
      <c r="A1770" s="486"/>
      <c r="B1770" s="487"/>
      <c r="C1770" s="224" t="s">
        <v>4114</v>
      </c>
      <c r="D1770" s="490" t="s">
        <v>5271</v>
      </c>
      <c r="E1770" s="490" t="s">
        <v>1949</v>
      </c>
      <c r="F1770" s="458" t="s">
        <v>8238</v>
      </c>
      <c r="G1770" s="281" t="s">
        <v>8239</v>
      </c>
      <c r="H1770" s="476" t="s">
        <v>7931</v>
      </c>
      <c r="I1770" s="454" t="s">
        <v>8240</v>
      </c>
      <c r="J1770" s="491" t="s">
        <v>2142</v>
      </c>
      <c r="K1770" s="458" t="s">
        <v>6341</v>
      </c>
      <c r="L1770" s="454" t="s">
        <v>7142</v>
      </c>
      <c r="M1770" s="231">
        <v>45017</v>
      </c>
      <c r="N1770" s="241">
        <v>4</v>
      </c>
      <c r="O1770" s="241"/>
      <c r="P1770" s="590" t="s">
        <v>8241</v>
      </c>
      <c r="Q1770" s="489"/>
      <c r="R1770" s="489"/>
      <c r="S1770" s="489"/>
      <c r="T1770" s="489"/>
      <c r="U1770" s="489"/>
      <c r="V1770" s="489"/>
      <c r="W1770" s="489"/>
      <c r="X1770" s="489"/>
      <c r="Y1770" s="489"/>
      <c r="Z1770" s="492"/>
    </row>
    <row r="1771" spans="1:26" ht="28.5" x14ac:dyDescent="0.15">
      <c r="A1771" s="212" t="s">
        <v>4923</v>
      </c>
      <c r="B1771" s="213" t="s">
        <v>6225</v>
      </c>
      <c r="C1771" s="224" t="s">
        <v>4114</v>
      </c>
      <c r="D1771" s="490" t="s">
        <v>5252</v>
      </c>
      <c r="E1771" s="490" t="s">
        <v>1948</v>
      </c>
      <c r="F1771" s="458" t="s">
        <v>7601</v>
      </c>
      <c r="G1771" s="281" t="s">
        <v>1930</v>
      </c>
      <c r="H1771" s="476" t="s">
        <v>4119</v>
      </c>
      <c r="I1771" s="454" t="s">
        <v>7714</v>
      </c>
      <c r="J1771" s="491" t="s">
        <v>4287</v>
      </c>
      <c r="K1771" s="458" t="s">
        <v>4345</v>
      </c>
      <c r="L1771" s="454" t="s">
        <v>7598</v>
      </c>
      <c r="M1771" s="231">
        <v>19450</v>
      </c>
      <c r="N1771" s="241">
        <v>40</v>
      </c>
      <c r="O1771" s="241"/>
      <c r="P1771" s="457" t="s">
        <v>5894</v>
      </c>
    </row>
    <row r="1772" spans="1:26" ht="28.5" x14ac:dyDescent="0.15">
      <c r="A1772" s="212" t="s">
        <v>4923</v>
      </c>
      <c r="B1772" s="213" t="s">
        <v>6225</v>
      </c>
      <c r="C1772" s="224" t="s">
        <v>4114</v>
      </c>
      <c r="D1772" s="490" t="s">
        <v>5271</v>
      </c>
      <c r="E1772" s="490" t="s">
        <v>1949</v>
      </c>
      <c r="F1772" s="458" t="s">
        <v>4338</v>
      </c>
      <c r="G1772" s="281" t="s">
        <v>1666</v>
      </c>
      <c r="H1772" s="476" t="s">
        <v>4118</v>
      </c>
      <c r="I1772" s="454" t="s">
        <v>403</v>
      </c>
      <c r="J1772" s="491" t="s">
        <v>4296</v>
      </c>
      <c r="K1772" s="458" t="s">
        <v>4284</v>
      </c>
      <c r="L1772" s="289" t="s">
        <v>1636</v>
      </c>
      <c r="M1772" s="231">
        <v>32944</v>
      </c>
      <c r="N1772" s="241">
        <v>50</v>
      </c>
      <c r="O1772" s="241"/>
      <c r="P1772" s="457" t="s">
        <v>5894</v>
      </c>
    </row>
    <row r="1773" spans="1:26" ht="42.75" x14ac:dyDescent="0.15">
      <c r="A1773" s="212" t="s">
        <v>4923</v>
      </c>
      <c r="B1773" s="213" t="s">
        <v>6225</v>
      </c>
      <c r="C1773" s="224" t="s">
        <v>4114</v>
      </c>
      <c r="D1773" s="490" t="s">
        <v>5271</v>
      </c>
      <c r="E1773" s="490" t="s">
        <v>1949</v>
      </c>
      <c r="F1773" s="458" t="s">
        <v>4496</v>
      </c>
      <c r="G1773" s="281" t="s">
        <v>1667</v>
      </c>
      <c r="H1773" s="476" t="s">
        <v>4117</v>
      </c>
      <c r="I1773" s="454" t="s">
        <v>458</v>
      </c>
      <c r="J1773" s="491" t="s">
        <v>922</v>
      </c>
      <c r="K1773" s="458" t="s">
        <v>1949</v>
      </c>
      <c r="L1773" s="454" t="s">
        <v>7915</v>
      </c>
      <c r="M1773" s="231">
        <v>39820</v>
      </c>
      <c r="N1773" s="241">
        <v>50</v>
      </c>
      <c r="O1773" s="241"/>
      <c r="P1773" s="457" t="s">
        <v>4787</v>
      </c>
    </row>
    <row r="1774" spans="1:26" ht="28.5" x14ac:dyDescent="0.15">
      <c r="A1774" s="212" t="s">
        <v>4923</v>
      </c>
      <c r="B1774" s="213" t="s">
        <v>6225</v>
      </c>
      <c r="C1774" s="224" t="s">
        <v>4114</v>
      </c>
      <c r="D1774" s="490" t="s">
        <v>5285</v>
      </c>
      <c r="E1774" s="490" t="s">
        <v>5272</v>
      </c>
      <c r="F1774" s="458" t="s">
        <v>5483</v>
      </c>
      <c r="G1774" s="281" t="s">
        <v>1668</v>
      </c>
      <c r="H1774" s="476" t="s">
        <v>5484</v>
      </c>
      <c r="I1774" s="454" t="s">
        <v>1594</v>
      </c>
      <c r="J1774" s="491" t="s">
        <v>922</v>
      </c>
      <c r="K1774" s="458" t="s">
        <v>4295</v>
      </c>
      <c r="L1774" s="454" t="s">
        <v>6254</v>
      </c>
      <c r="M1774" s="231">
        <v>24222</v>
      </c>
      <c r="N1774" s="241">
        <v>40</v>
      </c>
      <c r="O1774" s="241"/>
      <c r="P1774" s="457" t="s">
        <v>7447</v>
      </c>
    </row>
    <row r="1775" spans="1:26" ht="28.5" x14ac:dyDescent="0.15">
      <c r="A1775" s="212" t="s">
        <v>4923</v>
      </c>
      <c r="B1775" s="213" t="s">
        <v>6225</v>
      </c>
      <c r="C1775" s="224" t="s">
        <v>4114</v>
      </c>
      <c r="D1775" s="490" t="s">
        <v>5252</v>
      </c>
      <c r="E1775" s="490" t="s">
        <v>1948</v>
      </c>
      <c r="F1775" s="458" t="s">
        <v>4115</v>
      </c>
      <c r="G1775" s="281" t="s">
        <v>1600</v>
      </c>
      <c r="H1775" s="476" t="s">
        <v>5485</v>
      </c>
      <c r="I1775" s="454" t="s">
        <v>78</v>
      </c>
      <c r="J1775" s="491" t="s">
        <v>5486</v>
      </c>
      <c r="K1775" s="458" t="s">
        <v>5487</v>
      </c>
      <c r="L1775" s="289" t="s">
        <v>6258</v>
      </c>
      <c r="M1775" s="231">
        <v>40164</v>
      </c>
      <c r="N1775" s="241">
        <v>40</v>
      </c>
      <c r="O1775" s="241"/>
      <c r="P1775" s="457" t="s">
        <v>7447</v>
      </c>
    </row>
    <row r="1776" spans="1:26" ht="28.5" x14ac:dyDescent="0.15">
      <c r="A1776" s="212" t="s">
        <v>4923</v>
      </c>
      <c r="B1776" s="213" t="s">
        <v>6225</v>
      </c>
      <c r="C1776" s="224" t="s">
        <v>4114</v>
      </c>
      <c r="D1776" s="490" t="s">
        <v>5252</v>
      </c>
      <c r="E1776" s="490" t="s">
        <v>4255</v>
      </c>
      <c r="F1776" s="458" t="s">
        <v>4505</v>
      </c>
      <c r="G1776" s="281" t="s">
        <v>1670</v>
      </c>
      <c r="H1776" s="290" t="s">
        <v>5488</v>
      </c>
      <c r="I1776" s="454" t="s">
        <v>1669</v>
      </c>
      <c r="J1776" s="491" t="s">
        <v>4288</v>
      </c>
      <c r="K1776" s="458" t="s">
        <v>5489</v>
      </c>
      <c r="L1776" s="454" t="s">
        <v>1729</v>
      </c>
      <c r="M1776" s="231">
        <v>40883</v>
      </c>
      <c r="N1776" s="241">
        <v>20</v>
      </c>
      <c r="O1776" s="241"/>
      <c r="P1776" s="457" t="s">
        <v>7447</v>
      </c>
    </row>
    <row r="1777" spans="1:26" ht="28.5" x14ac:dyDescent="0.15">
      <c r="A1777" s="212" t="s">
        <v>4923</v>
      </c>
      <c r="B1777" s="213" t="s">
        <v>6225</v>
      </c>
      <c r="C1777" s="224" t="s">
        <v>4114</v>
      </c>
      <c r="D1777" s="490" t="s">
        <v>5239</v>
      </c>
      <c r="E1777" s="490" t="s">
        <v>5228</v>
      </c>
      <c r="F1777" s="458" t="s">
        <v>5490</v>
      </c>
      <c r="G1777" s="281" t="s">
        <v>1671</v>
      </c>
      <c r="H1777" s="476" t="s">
        <v>5491</v>
      </c>
      <c r="I1777" s="454" t="s">
        <v>71</v>
      </c>
      <c r="J1777" s="491" t="s">
        <v>922</v>
      </c>
      <c r="K1777" s="458" t="s">
        <v>4294</v>
      </c>
      <c r="L1777" s="454" t="s">
        <v>6501</v>
      </c>
      <c r="M1777" s="231">
        <v>41647</v>
      </c>
      <c r="N1777" s="241">
        <v>40</v>
      </c>
      <c r="O1777" s="241"/>
      <c r="P1777" s="457" t="s">
        <v>7447</v>
      </c>
    </row>
    <row r="1778" spans="1:26" ht="40.5" x14ac:dyDescent="0.15">
      <c r="A1778" s="212" t="s">
        <v>4923</v>
      </c>
      <c r="B1778" s="213" t="s">
        <v>6225</v>
      </c>
      <c r="C1778" s="224" t="s">
        <v>4114</v>
      </c>
      <c r="D1778" s="490" t="s">
        <v>5271</v>
      </c>
      <c r="E1778" s="490" t="s">
        <v>1949</v>
      </c>
      <c r="F1778" s="458" t="s">
        <v>5492</v>
      </c>
      <c r="G1778" s="281" t="s">
        <v>1673</v>
      </c>
      <c r="H1778" s="476" t="s">
        <v>5493</v>
      </c>
      <c r="I1778" s="454" t="s">
        <v>1207</v>
      </c>
      <c r="J1778" s="491" t="s">
        <v>2142</v>
      </c>
      <c r="K1778" s="458" t="s">
        <v>4337</v>
      </c>
      <c r="L1778" s="454" t="s">
        <v>4821</v>
      </c>
      <c r="M1778" s="231">
        <v>37246</v>
      </c>
      <c r="N1778" s="241">
        <v>40</v>
      </c>
      <c r="O1778" s="241"/>
      <c r="P1778" s="590" t="s">
        <v>4788</v>
      </c>
    </row>
    <row r="1779" spans="1:26" ht="40.5" x14ac:dyDescent="0.15">
      <c r="A1779" s="212" t="s">
        <v>4923</v>
      </c>
      <c r="B1779" s="213" t="s">
        <v>6225</v>
      </c>
      <c r="C1779" s="224" t="s">
        <v>4114</v>
      </c>
      <c r="D1779" s="490" t="s">
        <v>5252</v>
      </c>
      <c r="E1779" s="490" t="s">
        <v>4255</v>
      </c>
      <c r="F1779" s="458" t="s">
        <v>5988</v>
      </c>
      <c r="G1779" s="281" t="s">
        <v>5494</v>
      </c>
      <c r="H1779" s="476" t="s">
        <v>5495</v>
      </c>
      <c r="I1779" s="454" t="s">
        <v>507</v>
      </c>
      <c r="J1779" s="491" t="s">
        <v>922</v>
      </c>
      <c r="K1779" s="458" t="s">
        <v>4293</v>
      </c>
      <c r="L1779" s="289" t="s">
        <v>8242</v>
      </c>
      <c r="M1779" s="231">
        <v>37246</v>
      </c>
      <c r="N1779" s="241">
        <v>40</v>
      </c>
      <c r="O1779" s="241"/>
      <c r="P1779" s="590" t="s">
        <v>4788</v>
      </c>
    </row>
    <row r="1780" spans="1:26" ht="40.5" x14ac:dyDescent="0.15">
      <c r="C1780" s="224" t="s">
        <v>4114</v>
      </c>
      <c r="D1780" s="490" t="s">
        <v>5239</v>
      </c>
      <c r="E1780" s="490" t="s">
        <v>5228</v>
      </c>
      <c r="F1780" s="458" t="s">
        <v>7443</v>
      </c>
      <c r="G1780" s="281" t="s">
        <v>7444</v>
      </c>
      <c r="H1780" s="476" t="s">
        <v>7445</v>
      </c>
      <c r="I1780" s="454" t="s">
        <v>71</v>
      </c>
      <c r="J1780" s="491" t="s">
        <v>2142</v>
      </c>
      <c r="K1780" s="458" t="s">
        <v>6068</v>
      </c>
      <c r="L1780" s="289" t="s">
        <v>7926</v>
      </c>
      <c r="M1780" s="231">
        <v>43801</v>
      </c>
      <c r="N1780" s="241">
        <v>40</v>
      </c>
      <c r="O1780" s="241"/>
      <c r="P1780" s="590" t="s">
        <v>4788</v>
      </c>
    </row>
    <row r="1781" spans="1:26" x14ac:dyDescent="0.15">
      <c r="A1781" s="212" t="s">
        <v>4923</v>
      </c>
      <c r="B1781" s="213" t="s">
        <v>6225</v>
      </c>
      <c r="C1781" s="224" t="s">
        <v>4114</v>
      </c>
      <c r="D1781" s="490" t="s">
        <v>5300</v>
      </c>
      <c r="E1781" s="490" t="s">
        <v>5286</v>
      </c>
      <c r="F1781" s="458" t="s">
        <v>4506</v>
      </c>
      <c r="G1781" s="281" t="s">
        <v>1674</v>
      </c>
      <c r="H1781" s="476" t="s">
        <v>5496</v>
      </c>
      <c r="I1781" s="454" t="s">
        <v>1067</v>
      </c>
      <c r="J1781" s="491" t="s">
        <v>4288</v>
      </c>
      <c r="K1781" s="458" t="s">
        <v>5459</v>
      </c>
      <c r="L1781" s="454" t="s">
        <v>1675</v>
      </c>
      <c r="M1781" s="231">
        <v>23630</v>
      </c>
      <c r="N1781" s="241">
        <v>30</v>
      </c>
      <c r="O1781" s="241"/>
      <c r="P1781" s="469" t="s">
        <v>4789</v>
      </c>
    </row>
    <row r="1782" spans="1:26" ht="28.5" x14ac:dyDescent="0.15">
      <c r="A1782" s="212" t="s">
        <v>4923</v>
      </c>
      <c r="B1782" s="213" t="s">
        <v>6225</v>
      </c>
      <c r="C1782" s="224" t="s">
        <v>4114</v>
      </c>
      <c r="D1782" s="490" t="s">
        <v>5239</v>
      </c>
      <c r="E1782" s="490" t="s">
        <v>5228</v>
      </c>
      <c r="F1782" s="458" t="s">
        <v>4497</v>
      </c>
      <c r="G1782" s="281" t="s">
        <v>1671</v>
      </c>
      <c r="H1782" s="476" t="s">
        <v>5497</v>
      </c>
      <c r="I1782" s="454" t="s">
        <v>71</v>
      </c>
      <c r="J1782" s="491" t="s">
        <v>4339</v>
      </c>
      <c r="K1782" s="458" t="s">
        <v>4340</v>
      </c>
      <c r="L1782" s="454" t="s">
        <v>6501</v>
      </c>
      <c r="M1782" s="231">
        <v>26234</v>
      </c>
      <c r="N1782" s="241">
        <v>40</v>
      </c>
      <c r="O1782" s="241"/>
      <c r="P1782" s="469" t="s">
        <v>4789</v>
      </c>
    </row>
    <row r="1783" spans="1:26" ht="28.5" x14ac:dyDescent="0.15">
      <c r="A1783" s="212" t="s">
        <v>4923</v>
      </c>
      <c r="B1783" s="213" t="s">
        <v>6225</v>
      </c>
      <c r="C1783" s="224" t="s">
        <v>4114</v>
      </c>
      <c r="D1783" s="490" t="s">
        <v>5252</v>
      </c>
      <c r="E1783" s="490" t="s">
        <v>1948</v>
      </c>
      <c r="F1783" s="458" t="s">
        <v>4116</v>
      </c>
      <c r="G1783" s="281" t="s">
        <v>1600</v>
      </c>
      <c r="H1783" s="476" t="s">
        <v>5498</v>
      </c>
      <c r="I1783" s="454" t="s">
        <v>78</v>
      </c>
      <c r="J1783" s="491" t="s">
        <v>5486</v>
      </c>
      <c r="K1783" s="458" t="s">
        <v>5487</v>
      </c>
      <c r="L1783" s="289" t="s">
        <v>6258</v>
      </c>
      <c r="M1783" s="231">
        <v>40164</v>
      </c>
      <c r="N1783" s="241">
        <v>80</v>
      </c>
      <c r="O1783" s="241"/>
      <c r="P1783" s="469" t="s">
        <v>4789</v>
      </c>
    </row>
    <row r="1784" spans="1:26" ht="28.5" x14ac:dyDescent="0.15">
      <c r="A1784" s="212" t="s">
        <v>4923</v>
      </c>
      <c r="B1784" s="213" t="s">
        <v>6225</v>
      </c>
      <c r="C1784" s="224" t="s">
        <v>4114</v>
      </c>
      <c r="D1784" s="490" t="s">
        <v>5271</v>
      </c>
      <c r="E1784" s="490" t="s">
        <v>1949</v>
      </c>
      <c r="F1784" s="458" t="s">
        <v>4498</v>
      </c>
      <c r="G1784" s="281" t="s">
        <v>1667</v>
      </c>
      <c r="H1784" s="476" t="s">
        <v>5499</v>
      </c>
      <c r="I1784" s="454" t="s">
        <v>458</v>
      </c>
      <c r="J1784" s="491" t="s">
        <v>5486</v>
      </c>
      <c r="K1784" s="458" t="s">
        <v>4341</v>
      </c>
      <c r="L1784" s="454" t="s">
        <v>7604</v>
      </c>
      <c r="M1784" s="231">
        <v>26506</v>
      </c>
      <c r="N1784" s="241">
        <v>40</v>
      </c>
      <c r="O1784" s="241"/>
      <c r="P1784" s="469" t="s">
        <v>4789</v>
      </c>
    </row>
    <row r="1785" spans="1:26" ht="28.5" x14ac:dyDescent="0.15">
      <c r="A1785" s="212" t="s">
        <v>4923</v>
      </c>
      <c r="B1785" s="213" t="s">
        <v>6225</v>
      </c>
      <c r="C1785" s="224" t="s">
        <v>4114</v>
      </c>
      <c r="D1785" s="490" t="s">
        <v>5252</v>
      </c>
      <c r="E1785" s="490" t="s">
        <v>4255</v>
      </c>
      <c r="F1785" s="458" t="s">
        <v>4499</v>
      </c>
      <c r="G1785" s="281" t="s">
        <v>1670</v>
      </c>
      <c r="H1785" s="290" t="s">
        <v>5488</v>
      </c>
      <c r="I1785" s="454" t="s">
        <v>1669</v>
      </c>
      <c r="J1785" s="491" t="s">
        <v>4288</v>
      </c>
      <c r="K1785" s="458" t="s">
        <v>5489</v>
      </c>
      <c r="L1785" s="454" t="s">
        <v>1729</v>
      </c>
      <c r="M1785" s="231">
        <v>40883</v>
      </c>
      <c r="N1785" s="241">
        <v>25</v>
      </c>
      <c r="O1785" s="241"/>
      <c r="P1785" s="469" t="s">
        <v>4789</v>
      </c>
    </row>
    <row r="1786" spans="1:26" ht="28.5" x14ac:dyDescent="0.15">
      <c r="A1786" s="212" t="s">
        <v>4923</v>
      </c>
      <c r="B1786" s="213" t="s">
        <v>6225</v>
      </c>
      <c r="C1786" s="224" t="s">
        <v>4114</v>
      </c>
      <c r="D1786" s="490" t="s">
        <v>5300</v>
      </c>
      <c r="E1786" s="490" t="s">
        <v>5287</v>
      </c>
      <c r="F1786" s="458" t="s">
        <v>4500</v>
      </c>
      <c r="G1786" s="281" t="s">
        <v>1676</v>
      </c>
      <c r="H1786" s="476" t="s">
        <v>5472</v>
      </c>
      <c r="I1786" s="454" t="s">
        <v>1596</v>
      </c>
      <c r="J1786" s="491" t="s">
        <v>4288</v>
      </c>
      <c r="K1786" s="458" t="s">
        <v>5474</v>
      </c>
      <c r="L1786" s="454" t="s">
        <v>6039</v>
      </c>
      <c r="M1786" s="231">
        <v>26023</v>
      </c>
      <c r="N1786" s="241">
        <v>20</v>
      </c>
      <c r="O1786" s="241"/>
      <c r="P1786" s="469" t="s">
        <v>4789</v>
      </c>
    </row>
    <row r="1787" spans="1:26" ht="28.5" x14ac:dyDescent="0.15">
      <c r="A1787" s="212" t="s">
        <v>4923</v>
      </c>
      <c r="B1787" s="213" t="s">
        <v>6225</v>
      </c>
      <c r="C1787" s="224" t="s">
        <v>6232</v>
      </c>
      <c r="D1787" s="490" t="s">
        <v>6233</v>
      </c>
      <c r="E1787" s="490" t="s">
        <v>49</v>
      </c>
      <c r="F1787" s="458" t="s">
        <v>6234</v>
      </c>
      <c r="G1787" s="281" t="s">
        <v>1659</v>
      </c>
      <c r="H1787" s="476" t="s">
        <v>7927</v>
      </c>
      <c r="I1787" s="454" t="s">
        <v>28</v>
      </c>
      <c r="J1787" s="491" t="s">
        <v>6236</v>
      </c>
      <c r="K1787" s="458" t="s">
        <v>6237</v>
      </c>
      <c r="L1787" s="454" t="s">
        <v>7144</v>
      </c>
      <c r="M1787" s="231">
        <v>43191</v>
      </c>
      <c r="N1787" s="241">
        <v>5</v>
      </c>
      <c r="O1787" s="241"/>
      <c r="P1787" s="469" t="s">
        <v>6238</v>
      </c>
    </row>
    <row r="1788" spans="1:26" ht="28.5" x14ac:dyDescent="0.15">
      <c r="A1788" s="212" t="s">
        <v>4923</v>
      </c>
      <c r="B1788" s="213" t="s">
        <v>6225</v>
      </c>
      <c r="C1788" s="224" t="s">
        <v>3535</v>
      </c>
      <c r="D1788" s="490" t="s">
        <v>5271</v>
      </c>
      <c r="E1788" s="490" t="s">
        <v>1949</v>
      </c>
      <c r="F1788" s="458" t="s">
        <v>5989</v>
      </c>
      <c r="G1788" s="281" t="s">
        <v>6248</v>
      </c>
      <c r="H1788" s="476" t="s">
        <v>5500</v>
      </c>
      <c r="I1788" s="454" t="s">
        <v>5501</v>
      </c>
      <c r="J1788" s="478" t="s">
        <v>2142</v>
      </c>
      <c r="K1788" s="458" t="s">
        <v>5502</v>
      </c>
      <c r="L1788" s="454" t="s">
        <v>2269</v>
      </c>
      <c r="M1788" s="231">
        <v>39904</v>
      </c>
      <c r="N1788" s="241">
        <v>40</v>
      </c>
      <c r="O1788" s="241"/>
      <c r="P1788" s="291" t="s">
        <v>5503</v>
      </c>
    </row>
    <row r="1789" spans="1:26" ht="28.5" x14ac:dyDescent="0.15">
      <c r="A1789" s="212" t="s">
        <v>4923</v>
      </c>
      <c r="B1789" s="213" t="s">
        <v>6225</v>
      </c>
      <c r="C1789" s="224" t="s">
        <v>7145</v>
      </c>
      <c r="D1789" s="490" t="s">
        <v>5239</v>
      </c>
      <c r="E1789" s="490" t="s">
        <v>5228</v>
      </c>
      <c r="F1789" s="354" t="s">
        <v>4782</v>
      </c>
      <c r="G1789" s="281" t="s">
        <v>1931</v>
      </c>
      <c r="H1789" s="476" t="s">
        <v>7146</v>
      </c>
      <c r="I1789" s="454" t="s">
        <v>191</v>
      </c>
      <c r="J1789" s="478" t="s">
        <v>2142</v>
      </c>
      <c r="K1789" s="458" t="s">
        <v>294</v>
      </c>
      <c r="L1789" s="454" t="s">
        <v>7147</v>
      </c>
      <c r="M1789" s="231">
        <v>25903</v>
      </c>
      <c r="N1789" s="355">
        <v>40</v>
      </c>
      <c r="O1789" s="355"/>
      <c r="P1789" s="291" t="s">
        <v>7148</v>
      </c>
    </row>
    <row r="1790" spans="1:26" ht="28.5" x14ac:dyDescent="0.15">
      <c r="A1790" s="212" t="s">
        <v>4923</v>
      </c>
      <c r="B1790" s="213" t="s">
        <v>6225</v>
      </c>
      <c r="C1790" s="224" t="s">
        <v>7145</v>
      </c>
      <c r="D1790" s="490" t="s">
        <v>5239</v>
      </c>
      <c r="E1790" s="490" t="s">
        <v>5228</v>
      </c>
      <c r="F1790" s="354" t="s">
        <v>4783</v>
      </c>
      <c r="G1790" s="281" t="s">
        <v>1931</v>
      </c>
      <c r="H1790" s="476" t="s">
        <v>7146</v>
      </c>
      <c r="I1790" s="454" t="s">
        <v>191</v>
      </c>
      <c r="J1790" s="478" t="s">
        <v>2142</v>
      </c>
      <c r="K1790" s="458" t="s">
        <v>294</v>
      </c>
      <c r="L1790" s="454" t="s">
        <v>7147</v>
      </c>
      <c r="M1790" s="231">
        <v>25903</v>
      </c>
      <c r="N1790" s="355">
        <v>35</v>
      </c>
      <c r="O1790" s="355"/>
      <c r="P1790" s="291" t="s">
        <v>4777</v>
      </c>
    </row>
    <row r="1791" spans="1:26" s="488" customFormat="1" ht="42.75" x14ac:dyDescent="0.15">
      <c r="A1791" s="486"/>
      <c r="B1791" s="487"/>
      <c r="C1791" s="224" t="s">
        <v>7145</v>
      </c>
      <c r="D1791" s="490" t="s">
        <v>5252</v>
      </c>
      <c r="E1791" s="490" t="s">
        <v>1948</v>
      </c>
      <c r="F1791" s="458" t="s">
        <v>4332</v>
      </c>
      <c r="G1791" s="281" t="s">
        <v>2281</v>
      </c>
      <c r="H1791" s="476" t="s">
        <v>3534</v>
      </c>
      <c r="I1791" s="454" t="s">
        <v>301</v>
      </c>
      <c r="J1791" s="478" t="s">
        <v>2142</v>
      </c>
      <c r="K1791" s="497" t="s">
        <v>4329</v>
      </c>
      <c r="L1791" s="454" t="s">
        <v>1994</v>
      </c>
      <c r="M1791" s="231">
        <v>44469</v>
      </c>
      <c r="N1791" s="355">
        <v>30</v>
      </c>
      <c r="O1791" s="355"/>
      <c r="P1791" s="291" t="s">
        <v>7148</v>
      </c>
      <c r="Q1791" s="489"/>
      <c r="R1791" s="489"/>
      <c r="S1791" s="489"/>
      <c r="T1791" s="489"/>
      <c r="U1791" s="489"/>
      <c r="V1791" s="489"/>
      <c r="W1791" s="489"/>
      <c r="X1791" s="489"/>
      <c r="Y1791" s="489"/>
      <c r="Z1791" s="492"/>
    </row>
    <row r="1792" spans="1:26" ht="28.5" x14ac:dyDescent="0.15">
      <c r="A1792" s="212" t="s">
        <v>4923</v>
      </c>
      <c r="B1792" s="213" t="s">
        <v>6225</v>
      </c>
      <c r="C1792" s="224" t="s">
        <v>7149</v>
      </c>
      <c r="D1792" s="490" t="s">
        <v>5252</v>
      </c>
      <c r="E1792" s="490" t="s">
        <v>1948</v>
      </c>
      <c r="F1792" s="458" t="s">
        <v>4483</v>
      </c>
      <c r="G1792" s="281" t="s">
        <v>1932</v>
      </c>
      <c r="H1792" s="290" t="s">
        <v>7098</v>
      </c>
      <c r="I1792" s="454" t="s">
        <v>1663</v>
      </c>
      <c r="J1792" s="491" t="s">
        <v>4287</v>
      </c>
      <c r="K1792" s="233" t="s">
        <v>4317</v>
      </c>
      <c r="L1792" s="454" t="s">
        <v>7134</v>
      </c>
      <c r="M1792" s="231">
        <v>36800</v>
      </c>
      <c r="N1792" s="241">
        <v>40</v>
      </c>
      <c r="O1792" s="241"/>
      <c r="P1792" s="291" t="s">
        <v>7150</v>
      </c>
    </row>
    <row r="1793" spans="1:26" ht="28.5" x14ac:dyDescent="0.15">
      <c r="A1793" s="212" t="s">
        <v>4923</v>
      </c>
      <c r="B1793" s="213" t="s">
        <v>6225</v>
      </c>
      <c r="C1793" s="224" t="s">
        <v>7151</v>
      </c>
      <c r="D1793" s="490" t="s">
        <v>5252</v>
      </c>
      <c r="E1793" s="490" t="s">
        <v>1948</v>
      </c>
      <c r="F1793" s="458" t="s">
        <v>4484</v>
      </c>
      <c r="G1793" s="281" t="s">
        <v>1932</v>
      </c>
      <c r="H1793" s="476" t="s">
        <v>7098</v>
      </c>
      <c r="I1793" s="454" t="s">
        <v>1663</v>
      </c>
      <c r="J1793" s="491" t="s">
        <v>4287</v>
      </c>
      <c r="K1793" s="233" t="s">
        <v>4317</v>
      </c>
      <c r="L1793" s="454" t="s">
        <v>7134</v>
      </c>
      <c r="M1793" s="231">
        <v>36800</v>
      </c>
      <c r="N1793" s="241">
        <v>40</v>
      </c>
      <c r="O1793" s="241"/>
      <c r="P1793" s="291" t="s">
        <v>7150</v>
      </c>
    </row>
    <row r="1794" spans="1:26" ht="28.5" x14ac:dyDescent="0.15">
      <c r="A1794" s="212" t="s">
        <v>4923</v>
      </c>
      <c r="B1794" s="213" t="s">
        <v>6225</v>
      </c>
      <c r="C1794" s="224" t="s">
        <v>7152</v>
      </c>
      <c r="D1794" s="490" t="s">
        <v>5252</v>
      </c>
      <c r="E1794" s="490" t="s">
        <v>1948</v>
      </c>
      <c r="F1794" s="458" t="s">
        <v>4485</v>
      </c>
      <c r="G1794" s="281" t="s">
        <v>1932</v>
      </c>
      <c r="H1794" s="476" t="s">
        <v>7098</v>
      </c>
      <c r="I1794" s="454" t="s">
        <v>1663</v>
      </c>
      <c r="J1794" s="491" t="s">
        <v>4287</v>
      </c>
      <c r="K1794" s="233" t="s">
        <v>4317</v>
      </c>
      <c r="L1794" s="454" t="s">
        <v>7134</v>
      </c>
      <c r="M1794" s="231">
        <v>36800</v>
      </c>
      <c r="N1794" s="241">
        <v>20</v>
      </c>
      <c r="O1794" s="241"/>
      <c r="P1794" s="291" t="s">
        <v>7150</v>
      </c>
    </row>
    <row r="1795" spans="1:26" ht="28.5" x14ac:dyDescent="0.15">
      <c r="A1795" s="212" t="s">
        <v>4923</v>
      </c>
      <c r="B1795" s="213" t="s">
        <v>6225</v>
      </c>
      <c r="C1795" s="224" t="s">
        <v>3536</v>
      </c>
      <c r="D1795" s="490" t="s">
        <v>5239</v>
      </c>
      <c r="E1795" s="490" t="s">
        <v>5228</v>
      </c>
      <c r="F1795" s="458" t="s">
        <v>4486</v>
      </c>
      <c r="G1795" s="281" t="s">
        <v>5505</v>
      </c>
      <c r="H1795" s="476" t="s">
        <v>5506</v>
      </c>
      <c r="I1795" s="454" t="s">
        <v>5507</v>
      </c>
      <c r="J1795" s="478" t="s">
        <v>6609</v>
      </c>
      <c r="K1795" s="347" t="s">
        <v>4316</v>
      </c>
      <c r="L1795" s="496" t="s">
        <v>7589</v>
      </c>
      <c r="M1795" s="231">
        <v>36251</v>
      </c>
      <c r="N1795" s="241">
        <v>31</v>
      </c>
      <c r="O1795" s="241"/>
      <c r="P1795" s="291" t="s">
        <v>5504</v>
      </c>
    </row>
    <row r="1796" spans="1:26" ht="28.5" x14ac:dyDescent="0.15">
      <c r="A1796" s="212" t="s">
        <v>4923</v>
      </c>
      <c r="B1796" s="213" t="s">
        <v>6225</v>
      </c>
      <c r="C1796" s="224" t="s">
        <v>3536</v>
      </c>
      <c r="D1796" s="490" t="s">
        <v>5271</v>
      </c>
      <c r="E1796" s="490" t="s">
        <v>5261</v>
      </c>
      <c r="F1796" s="458" t="s">
        <v>6215</v>
      </c>
      <c r="G1796" s="281" t="s">
        <v>1677</v>
      </c>
      <c r="H1796" s="476" t="s">
        <v>5508</v>
      </c>
      <c r="I1796" s="454" t="s">
        <v>5509</v>
      </c>
      <c r="J1796" s="478" t="s">
        <v>2142</v>
      </c>
      <c r="K1796" s="233" t="s">
        <v>5510</v>
      </c>
      <c r="L1796" s="476" t="s">
        <v>7236</v>
      </c>
      <c r="M1796" s="231">
        <v>37712</v>
      </c>
      <c r="N1796" s="241">
        <v>40</v>
      </c>
      <c r="O1796" s="241"/>
      <c r="P1796" s="291" t="s">
        <v>5504</v>
      </c>
    </row>
    <row r="1797" spans="1:26" ht="28.5" x14ac:dyDescent="0.15">
      <c r="A1797" s="212" t="s">
        <v>4923</v>
      </c>
      <c r="B1797" s="213" t="s">
        <v>6225</v>
      </c>
      <c r="C1797" s="224" t="s">
        <v>7153</v>
      </c>
      <c r="D1797" s="490" t="s">
        <v>5252</v>
      </c>
      <c r="E1797" s="490" t="s">
        <v>1948</v>
      </c>
      <c r="F1797" s="458" t="s">
        <v>4487</v>
      </c>
      <c r="G1797" s="281" t="s">
        <v>1932</v>
      </c>
      <c r="H1797" s="476" t="s">
        <v>7098</v>
      </c>
      <c r="I1797" s="454" t="s">
        <v>1663</v>
      </c>
      <c r="J1797" s="478" t="s">
        <v>4287</v>
      </c>
      <c r="K1797" s="497" t="s">
        <v>4317</v>
      </c>
      <c r="L1797" s="454" t="s">
        <v>7134</v>
      </c>
      <c r="M1797" s="231">
        <v>36800</v>
      </c>
      <c r="N1797" s="241">
        <v>20</v>
      </c>
      <c r="O1797" s="241"/>
      <c r="P1797" s="291" t="s">
        <v>7150</v>
      </c>
    </row>
    <row r="1798" spans="1:26" s="349" customFormat="1" ht="42.75" x14ac:dyDescent="0.15">
      <c r="A1798" s="212" t="s">
        <v>4923</v>
      </c>
      <c r="B1798" s="213" t="s">
        <v>6225</v>
      </c>
      <c r="C1798" s="224" t="s">
        <v>3537</v>
      </c>
      <c r="D1798" s="490" t="s">
        <v>5252</v>
      </c>
      <c r="E1798" s="490" t="s">
        <v>1948</v>
      </c>
      <c r="F1798" s="458" t="s">
        <v>7242</v>
      </c>
      <c r="G1798" s="281" t="s">
        <v>2281</v>
      </c>
      <c r="H1798" s="476" t="s">
        <v>3534</v>
      </c>
      <c r="I1798" s="454" t="s">
        <v>301</v>
      </c>
      <c r="J1798" s="478" t="s">
        <v>2142</v>
      </c>
      <c r="K1798" s="497" t="s">
        <v>4329</v>
      </c>
      <c r="L1798" s="454" t="s">
        <v>1994</v>
      </c>
      <c r="M1798" s="231">
        <v>39904</v>
      </c>
      <c r="N1798" s="241">
        <v>40</v>
      </c>
      <c r="O1798" s="241"/>
      <c r="P1798" s="291" t="s">
        <v>4780</v>
      </c>
      <c r="Q1798" s="489"/>
      <c r="R1798" s="489"/>
      <c r="S1798" s="489"/>
      <c r="T1798" s="489"/>
      <c r="U1798" s="489"/>
      <c r="V1798" s="489"/>
      <c r="W1798" s="489"/>
      <c r="X1798" s="489"/>
      <c r="Y1798" s="489"/>
      <c r="Z1798" s="437"/>
    </row>
    <row r="1799" spans="1:26" ht="28.5" x14ac:dyDescent="0.15">
      <c r="A1799" s="212" t="s">
        <v>4923</v>
      </c>
      <c r="B1799" s="213" t="s">
        <v>6225</v>
      </c>
      <c r="C1799" s="493" t="s">
        <v>3537</v>
      </c>
      <c r="D1799" s="490" t="s">
        <v>5271</v>
      </c>
      <c r="E1799" s="490" t="s">
        <v>5261</v>
      </c>
      <c r="F1799" s="233" t="s">
        <v>6216</v>
      </c>
      <c r="G1799" s="497" t="s">
        <v>5513</v>
      </c>
      <c r="H1799" s="495" t="s">
        <v>5508</v>
      </c>
      <c r="I1799" s="496" t="s">
        <v>1412</v>
      </c>
      <c r="J1799" s="478" t="s">
        <v>2142</v>
      </c>
      <c r="K1799" s="233" t="s">
        <v>5510</v>
      </c>
      <c r="L1799" s="476" t="s">
        <v>7236</v>
      </c>
      <c r="M1799" s="252">
        <v>37712</v>
      </c>
      <c r="N1799" s="498">
        <v>30</v>
      </c>
      <c r="O1799" s="498"/>
      <c r="P1799" s="292" t="s">
        <v>5504</v>
      </c>
    </row>
    <row r="1800" spans="1:26" ht="42.75" x14ac:dyDescent="0.15">
      <c r="A1800" s="212" t="s">
        <v>4923</v>
      </c>
      <c r="B1800" s="213" t="s">
        <v>6225</v>
      </c>
      <c r="C1800" s="224" t="s">
        <v>3538</v>
      </c>
      <c r="D1800" s="490" t="s">
        <v>5252</v>
      </c>
      <c r="E1800" s="490" t="s">
        <v>1948</v>
      </c>
      <c r="F1800" s="458" t="s">
        <v>4332</v>
      </c>
      <c r="G1800" s="281" t="s">
        <v>5511</v>
      </c>
      <c r="H1800" s="476" t="s">
        <v>6040</v>
      </c>
      <c r="I1800" s="454" t="s">
        <v>301</v>
      </c>
      <c r="J1800" s="478" t="s">
        <v>2142</v>
      </c>
      <c r="K1800" s="497" t="s">
        <v>5512</v>
      </c>
      <c r="L1800" s="454" t="s">
        <v>1994</v>
      </c>
      <c r="M1800" s="231">
        <v>39904</v>
      </c>
      <c r="N1800" s="241">
        <v>30</v>
      </c>
      <c r="O1800" s="241"/>
      <c r="P1800" s="291" t="s">
        <v>5504</v>
      </c>
    </row>
    <row r="1801" spans="1:26" ht="28.5" x14ac:dyDescent="0.15">
      <c r="A1801" s="212" t="s">
        <v>4923</v>
      </c>
      <c r="B1801" s="213" t="s">
        <v>6225</v>
      </c>
      <c r="C1801" s="493" t="s">
        <v>3539</v>
      </c>
      <c r="D1801" s="490" t="s">
        <v>5252</v>
      </c>
      <c r="E1801" s="490" t="s">
        <v>1948</v>
      </c>
      <c r="F1801" s="233" t="s">
        <v>4333</v>
      </c>
      <c r="G1801" s="497" t="s">
        <v>5511</v>
      </c>
      <c r="H1801" s="495" t="s">
        <v>5514</v>
      </c>
      <c r="I1801" s="496" t="s">
        <v>5515</v>
      </c>
      <c r="J1801" s="478" t="s">
        <v>2142</v>
      </c>
      <c r="K1801" s="497" t="s">
        <v>5512</v>
      </c>
      <c r="L1801" s="496" t="s">
        <v>1994</v>
      </c>
      <c r="M1801" s="252">
        <v>41730</v>
      </c>
      <c r="N1801" s="498">
        <v>40</v>
      </c>
      <c r="O1801" s="498"/>
      <c r="P1801" s="292" t="s">
        <v>5503</v>
      </c>
    </row>
    <row r="1802" spans="1:26" ht="28.5" x14ac:dyDescent="0.15">
      <c r="A1802" s="212" t="s">
        <v>4923</v>
      </c>
      <c r="B1802" s="213" t="s">
        <v>6225</v>
      </c>
      <c r="C1802" s="493" t="s">
        <v>5517</v>
      </c>
      <c r="D1802" s="490" t="s">
        <v>5271</v>
      </c>
      <c r="E1802" s="490" t="s">
        <v>1949</v>
      </c>
      <c r="F1802" s="458" t="s">
        <v>6217</v>
      </c>
      <c r="G1802" s="281" t="s">
        <v>6248</v>
      </c>
      <c r="H1802" s="476" t="s">
        <v>3543</v>
      </c>
      <c r="I1802" s="454" t="s">
        <v>2280</v>
      </c>
      <c r="J1802" s="478" t="s">
        <v>2142</v>
      </c>
      <c r="K1802" s="458" t="s">
        <v>4334</v>
      </c>
      <c r="L1802" s="454" t="s">
        <v>2269</v>
      </c>
      <c r="M1802" s="231">
        <v>42461</v>
      </c>
      <c r="N1802" s="241">
        <v>30</v>
      </c>
      <c r="O1802" s="241"/>
      <c r="P1802" s="291" t="s">
        <v>4781</v>
      </c>
    </row>
    <row r="1803" spans="1:26" ht="28.5" x14ac:dyDescent="0.15">
      <c r="A1803" s="212" t="s">
        <v>6093</v>
      </c>
      <c r="C1803" s="493" t="s">
        <v>3540</v>
      </c>
      <c r="D1803" s="490" t="s">
        <v>5239</v>
      </c>
      <c r="E1803" s="490" t="s">
        <v>5228</v>
      </c>
      <c r="F1803" s="233" t="s">
        <v>3542</v>
      </c>
      <c r="G1803" s="497" t="s">
        <v>1679</v>
      </c>
      <c r="H1803" s="495" t="s">
        <v>3544</v>
      </c>
      <c r="I1803" s="496" t="s">
        <v>1678</v>
      </c>
      <c r="J1803" s="478" t="s">
        <v>6609</v>
      </c>
      <c r="K1803" s="347" t="s">
        <v>4316</v>
      </c>
      <c r="L1803" s="496" t="s">
        <v>7589</v>
      </c>
      <c r="M1803" s="252">
        <v>39539</v>
      </c>
      <c r="N1803" s="498">
        <v>30</v>
      </c>
      <c r="O1803" s="498"/>
      <c r="P1803" s="292" t="s">
        <v>4780</v>
      </c>
    </row>
    <row r="1804" spans="1:26" ht="28.5" x14ac:dyDescent="0.15">
      <c r="A1804" s="212" t="s">
        <v>6093</v>
      </c>
      <c r="C1804" s="493" t="s">
        <v>3540</v>
      </c>
      <c r="D1804" s="490" t="s">
        <v>5252</v>
      </c>
      <c r="E1804" s="490" t="s">
        <v>1948</v>
      </c>
      <c r="F1804" s="233" t="s">
        <v>7448</v>
      </c>
      <c r="G1804" s="497" t="s">
        <v>1680</v>
      </c>
      <c r="H1804" s="495" t="s">
        <v>3545</v>
      </c>
      <c r="I1804" s="496" t="s">
        <v>2268</v>
      </c>
      <c r="J1804" s="491" t="s">
        <v>2142</v>
      </c>
      <c r="K1804" s="497" t="s">
        <v>4325</v>
      </c>
      <c r="L1804" s="496" t="s">
        <v>8243</v>
      </c>
      <c r="M1804" s="252">
        <v>42095</v>
      </c>
      <c r="N1804" s="498">
        <v>40</v>
      </c>
      <c r="O1804" s="498"/>
      <c r="P1804" s="292" t="s">
        <v>4780</v>
      </c>
    </row>
    <row r="1805" spans="1:26" ht="28.5" x14ac:dyDescent="0.15">
      <c r="A1805" s="212" t="s">
        <v>6093</v>
      </c>
      <c r="C1805" s="493" t="s">
        <v>3541</v>
      </c>
      <c r="D1805" s="490" t="s">
        <v>5252</v>
      </c>
      <c r="E1805" s="490" t="s">
        <v>1948</v>
      </c>
      <c r="F1805" s="233" t="s">
        <v>7448</v>
      </c>
      <c r="G1805" s="494" t="s">
        <v>1680</v>
      </c>
      <c r="H1805" s="495" t="s">
        <v>3533</v>
      </c>
      <c r="I1805" s="496" t="s">
        <v>2284</v>
      </c>
      <c r="J1805" s="491" t="s">
        <v>2142</v>
      </c>
      <c r="K1805" s="497" t="s">
        <v>4325</v>
      </c>
      <c r="L1805" s="496" t="s">
        <v>8243</v>
      </c>
      <c r="M1805" s="252">
        <v>42095</v>
      </c>
      <c r="N1805" s="498">
        <v>40</v>
      </c>
      <c r="O1805" s="498"/>
      <c r="P1805" s="292" t="s">
        <v>4780</v>
      </c>
    </row>
    <row r="1806" spans="1:26" ht="28.5" x14ac:dyDescent="0.15">
      <c r="A1806" s="212" t="s">
        <v>6093</v>
      </c>
      <c r="C1806" s="493" t="s">
        <v>3541</v>
      </c>
      <c r="D1806" s="490" t="s">
        <v>5252</v>
      </c>
      <c r="E1806" s="490" t="s">
        <v>1948</v>
      </c>
      <c r="F1806" s="233" t="s">
        <v>7449</v>
      </c>
      <c r="G1806" s="497" t="s">
        <v>1681</v>
      </c>
      <c r="H1806" s="495" t="s">
        <v>3530</v>
      </c>
      <c r="I1806" s="496" t="s">
        <v>2285</v>
      </c>
      <c r="J1806" s="491" t="s">
        <v>2142</v>
      </c>
      <c r="K1806" s="497" t="s">
        <v>4325</v>
      </c>
      <c r="L1806" s="496" t="s">
        <v>8243</v>
      </c>
      <c r="M1806" s="252">
        <v>42826</v>
      </c>
      <c r="N1806" s="498">
        <v>50</v>
      </c>
      <c r="O1806" s="498"/>
      <c r="P1806" s="292" t="s">
        <v>4779</v>
      </c>
    </row>
    <row r="1807" spans="1:26" ht="28.5" x14ac:dyDescent="0.15">
      <c r="A1807" s="212" t="s">
        <v>6093</v>
      </c>
      <c r="C1807" s="493" t="s">
        <v>3541</v>
      </c>
      <c r="D1807" s="490" t="s">
        <v>5239</v>
      </c>
      <c r="E1807" s="490" t="s">
        <v>5228</v>
      </c>
      <c r="F1807" s="233" t="s">
        <v>6298</v>
      </c>
      <c r="G1807" s="497" t="s">
        <v>7933</v>
      </c>
      <c r="H1807" s="495" t="s">
        <v>3532</v>
      </c>
      <c r="I1807" s="496" t="s">
        <v>2286</v>
      </c>
      <c r="J1807" s="478" t="s">
        <v>2142</v>
      </c>
      <c r="K1807" s="497" t="s">
        <v>4327</v>
      </c>
      <c r="L1807" s="496" t="s">
        <v>7934</v>
      </c>
      <c r="M1807" s="252">
        <v>27120</v>
      </c>
      <c r="N1807" s="498">
        <v>60</v>
      </c>
      <c r="O1807" s="498"/>
      <c r="P1807" s="292" t="s">
        <v>4779</v>
      </c>
    </row>
    <row r="1808" spans="1:26" ht="28.5" x14ac:dyDescent="0.15">
      <c r="A1808" s="212" t="s">
        <v>6093</v>
      </c>
      <c r="C1808" s="493" t="s">
        <v>3541</v>
      </c>
      <c r="D1808" s="490" t="s">
        <v>5239</v>
      </c>
      <c r="E1808" s="490" t="s">
        <v>5228</v>
      </c>
      <c r="F1808" s="233" t="s">
        <v>3542</v>
      </c>
      <c r="G1808" s="497" t="s">
        <v>1679</v>
      </c>
      <c r="H1808" s="495" t="s">
        <v>3544</v>
      </c>
      <c r="I1808" s="496" t="s">
        <v>1678</v>
      </c>
      <c r="J1808" s="478" t="s">
        <v>6609</v>
      </c>
      <c r="K1808" s="347" t="s">
        <v>4316</v>
      </c>
      <c r="L1808" s="496" t="s">
        <v>7589</v>
      </c>
      <c r="M1808" s="252">
        <v>39539</v>
      </c>
      <c r="N1808" s="498">
        <v>30</v>
      </c>
      <c r="O1808" s="498"/>
      <c r="P1808" s="292" t="s">
        <v>4780</v>
      </c>
    </row>
    <row r="1809" spans="1:16" ht="28.5" x14ac:dyDescent="0.15">
      <c r="A1809" s="212" t="s">
        <v>4918</v>
      </c>
      <c r="C1809" s="493" t="s">
        <v>3546</v>
      </c>
      <c r="D1809" s="490" t="s">
        <v>5239</v>
      </c>
      <c r="E1809" s="490" t="s">
        <v>5228</v>
      </c>
      <c r="F1809" s="494" t="s">
        <v>7593</v>
      </c>
      <c r="G1809" s="497" t="s">
        <v>1679</v>
      </c>
      <c r="H1809" s="495" t="s">
        <v>3544</v>
      </c>
      <c r="I1809" s="496" t="s">
        <v>1678</v>
      </c>
      <c r="J1809" s="478" t="s">
        <v>6609</v>
      </c>
      <c r="K1809" s="347" t="s">
        <v>4316</v>
      </c>
      <c r="L1809" s="496" t="s">
        <v>7589</v>
      </c>
      <c r="M1809" s="293">
        <v>36251</v>
      </c>
      <c r="N1809" s="270">
        <v>105</v>
      </c>
      <c r="O1809" s="270"/>
      <c r="P1809" s="251"/>
    </row>
    <row r="1810" spans="1:16" ht="28.5" x14ac:dyDescent="0.15">
      <c r="A1810" s="212" t="s">
        <v>4918</v>
      </c>
      <c r="C1810" s="493" t="s">
        <v>3546</v>
      </c>
      <c r="D1810" s="490" t="s">
        <v>5239</v>
      </c>
      <c r="E1810" s="490" t="s">
        <v>5228</v>
      </c>
      <c r="F1810" s="458" t="s">
        <v>7591</v>
      </c>
      <c r="G1810" s="281" t="s">
        <v>5505</v>
      </c>
      <c r="H1810" s="476" t="s">
        <v>3544</v>
      </c>
      <c r="I1810" s="454" t="s">
        <v>5507</v>
      </c>
      <c r="J1810" s="478" t="s">
        <v>6609</v>
      </c>
      <c r="K1810" s="458" t="s">
        <v>4316</v>
      </c>
      <c r="L1810" s="496" t="s">
        <v>7589</v>
      </c>
      <c r="M1810" s="383">
        <v>36251</v>
      </c>
      <c r="N1810" s="241">
        <v>31</v>
      </c>
      <c r="O1810" s="241"/>
      <c r="P1810" s="291"/>
    </row>
    <row r="1811" spans="1:16" ht="28.5" x14ac:dyDescent="0.15">
      <c r="A1811" s="212" t="s">
        <v>4918</v>
      </c>
      <c r="C1811" s="493" t="s">
        <v>3546</v>
      </c>
      <c r="D1811" s="490" t="s">
        <v>5239</v>
      </c>
      <c r="E1811" s="490" t="s">
        <v>5228</v>
      </c>
      <c r="F1811" s="494" t="s">
        <v>5335</v>
      </c>
      <c r="G1811" s="497" t="s">
        <v>1679</v>
      </c>
      <c r="H1811" s="495" t="s">
        <v>3544</v>
      </c>
      <c r="I1811" s="496" t="s">
        <v>1678</v>
      </c>
      <c r="J1811" s="478" t="s">
        <v>6609</v>
      </c>
      <c r="K1811" s="347" t="s">
        <v>4316</v>
      </c>
      <c r="L1811" s="496" t="s">
        <v>7589</v>
      </c>
      <c r="M1811" s="293">
        <v>36251</v>
      </c>
      <c r="N1811" s="270">
        <v>50</v>
      </c>
      <c r="O1811" s="270"/>
      <c r="P1811" s="251"/>
    </row>
    <row r="1812" spans="1:16" ht="28.5" x14ac:dyDescent="0.15">
      <c r="A1812" s="212" t="s">
        <v>4918</v>
      </c>
      <c r="C1812" s="493" t="s">
        <v>3546</v>
      </c>
      <c r="D1812" s="490" t="s">
        <v>5239</v>
      </c>
      <c r="E1812" s="490" t="s">
        <v>5228</v>
      </c>
      <c r="F1812" s="494" t="s">
        <v>7592</v>
      </c>
      <c r="G1812" s="497" t="s">
        <v>1679</v>
      </c>
      <c r="H1812" s="495" t="s">
        <v>3544</v>
      </c>
      <c r="I1812" s="496" t="s">
        <v>1678</v>
      </c>
      <c r="J1812" s="478" t="s">
        <v>6609</v>
      </c>
      <c r="K1812" s="347" t="s">
        <v>4316</v>
      </c>
      <c r="L1812" s="496" t="s">
        <v>7589</v>
      </c>
      <c r="M1812" s="293">
        <v>39539</v>
      </c>
      <c r="N1812" s="270">
        <v>30</v>
      </c>
      <c r="O1812" s="270"/>
      <c r="P1812" s="251"/>
    </row>
    <row r="1813" spans="1:16" ht="42.75" x14ac:dyDescent="0.15">
      <c r="A1813" s="212" t="s">
        <v>4918</v>
      </c>
      <c r="C1813" s="493" t="s">
        <v>3546</v>
      </c>
      <c r="D1813" s="490" t="s">
        <v>5239</v>
      </c>
      <c r="E1813" s="490" t="s">
        <v>5228</v>
      </c>
      <c r="F1813" s="494" t="s">
        <v>4776</v>
      </c>
      <c r="G1813" s="497" t="s">
        <v>1679</v>
      </c>
      <c r="H1813" s="495" t="s">
        <v>3544</v>
      </c>
      <c r="I1813" s="496" t="s">
        <v>1678</v>
      </c>
      <c r="J1813" s="478" t="s">
        <v>6609</v>
      </c>
      <c r="K1813" s="347" t="s">
        <v>4316</v>
      </c>
      <c r="L1813" s="496" t="s">
        <v>7589</v>
      </c>
      <c r="M1813" s="293">
        <v>37712</v>
      </c>
      <c r="N1813" s="270">
        <v>10</v>
      </c>
      <c r="O1813" s="270"/>
      <c r="P1813" s="251"/>
    </row>
    <row r="1814" spans="1:16" ht="42.75" x14ac:dyDescent="0.15">
      <c r="A1814" s="212" t="s">
        <v>4918</v>
      </c>
      <c r="C1814" s="493" t="s">
        <v>3546</v>
      </c>
      <c r="D1814" s="490" t="s">
        <v>5239</v>
      </c>
      <c r="E1814" s="490" t="s">
        <v>5228</v>
      </c>
      <c r="F1814" s="494" t="s">
        <v>4775</v>
      </c>
      <c r="G1814" s="497" t="s">
        <v>1679</v>
      </c>
      <c r="H1814" s="495" t="s">
        <v>3544</v>
      </c>
      <c r="I1814" s="496" t="s">
        <v>1678</v>
      </c>
      <c r="J1814" s="478" t="s">
        <v>6609</v>
      </c>
      <c r="K1814" s="347" t="s">
        <v>4316</v>
      </c>
      <c r="L1814" s="496" t="s">
        <v>7589</v>
      </c>
      <c r="M1814" s="293">
        <v>38443</v>
      </c>
      <c r="N1814" s="270">
        <v>4</v>
      </c>
      <c r="O1814" s="270"/>
      <c r="P1814" s="251"/>
    </row>
    <row r="1815" spans="1:16" ht="42.75" x14ac:dyDescent="0.15">
      <c r="A1815" s="212" t="s">
        <v>4918</v>
      </c>
      <c r="C1815" s="493" t="s">
        <v>3556</v>
      </c>
      <c r="D1815" s="490" t="s">
        <v>5239</v>
      </c>
      <c r="E1815" s="490" t="s">
        <v>5228</v>
      </c>
      <c r="F1815" s="494" t="s">
        <v>4843</v>
      </c>
      <c r="G1815" s="494" t="s">
        <v>1717</v>
      </c>
      <c r="H1815" s="495" t="s">
        <v>3583</v>
      </c>
      <c r="I1815" s="496" t="s">
        <v>1787</v>
      </c>
      <c r="J1815" s="478" t="s">
        <v>54</v>
      </c>
      <c r="K1815" s="494" t="s">
        <v>4293</v>
      </c>
      <c r="L1815" s="495" t="s">
        <v>7383</v>
      </c>
      <c r="M1815" s="270"/>
      <c r="N1815" s="248"/>
      <c r="O1815" s="248"/>
      <c r="P1815" s="251"/>
    </row>
    <row r="1816" spans="1:16" ht="42.75" x14ac:dyDescent="0.15">
      <c r="A1816" s="212" t="s">
        <v>4918</v>
      </c>
      <c r="C1816" s="493" t="s">
        <v>3556</v>
      </c>
      <c r="D1816" s="490" t="s">
        <v>5239</v>
      </c>
      <c r="E1816" s="490" t="s">
        <v>5228</v>
      </c>
      <c r="F1816" s="494" t="s">
        <v>3547</v>
      </c>
      <c r="G1816" s="494" t="s">
        <v>5891</v>
      </c>
      <c r="H1816" s="495" t="s">
        <v>3582</v>
      </c>
      <c r="I1816" s="496" t="s">
        <v>194</v>
      </c>
      <c r="J1816" s="478" t="s">
        <v>54</v>
      </c>
      <c r="K1816" s="494" t="s">
        <v>4293</v>
      </c>
      <c r="L1816" s="495" t="s">
        <v>7945</v>
      </c>
      <c r="M1816" s="270"/>
      <c r="N1816" s="248"/>
      <c r="O1816" s="248"/>
      <c r="P1816" s="251"/>
    </row>
    <row r="1817" spans="1:16" ht="42.75" x14ac:dyDescent="0.15">
      <c r="A1817" s="212" t="s">
        <v>4918</v>
      </c>
      <c r="C1817" s="493" t="s">
        <v>3556</v>
      </c>
      <c r="D1817" s="490" t="s">
        <v>5239</v>
      </c>
      <c r="E1817" s="490" t="s">
        <v>5228</v>
      </c>
      <c r="F1817" s="494" t="s">
        <v>7492</v>
      </c>
      <c r="G1817" s="494" t="s">
        <v>1682</v>
      </c>
      <c r="H1817" s="495" t="s">
        <v>3581</v>
      </c>
      <c r="I1817" s="496" t="s">
        <v>1788</v>
      </c>
      <c r="J1817" s="478" t="s">
        <v>54</v>
      </c>
      <c r="K1817" s="494" t="s">
        <v>4293</v>
      </c>
      <c r="L1817" s="495" t="s">
        <v>7698</v>
      </c>
      <c r="M1817" s="270"/>
      <c r="N1817" s="248"/>
      <c r="O1817" s="248"/>
      <c r="P1817" s="251"/>
    </row>
    <row r="1818" spans="1:16" ht="42.75" x14ac:dyDescent="0.15">
      <c r="C1818" s="493" t="s">
        <v>3556</v>
      </c>
      <c r="D1818" s="490" t="s">
        <v>5239</v>
      </c>
      <c r="E1818" s="490" t="s">
        <v>5228</v>
      </c>
      <c r="F1818" s="494" t="s">
        <v>8491</v>
      </c>
      <c r="G1818" s="497" t="s">
        <v>1714</v>
      </c>
      <c r="H1818" s="495" t="s">
        <v>3559</v>
      </c>
      <c r="I1818" s="496" t="s">
        <v>47</v>
      </c>
      <c r="J1818" s="478" t="s">
        <v>54</v>
      </c>
      <c r="K1818" s="497" t="s">
        <v>4293</v>
      </c>
      <c r="L1818" s="495" t="s">
        <v>7698</v>
      </c>
      <c r="M1818" s="279"/>
      <c r="N1818" s="248"/>
      <c r="O1818" s="248"/>
      <c r="P1818" s="251"/>
    </row>
    <row r="1819" spans="1:16" ht="42.75" x14ac:dyDescent="0.15">
      <c r="A1819" s="212" t="s">
        <v>4918</v>
      </c>
      <c r="C1819" s="493" t="s">
        <v>3556</v>
      </c>
      <c r="D1819" s="490" t="s">
        <v>5252</v>
      </c>
      <c r="E1819" s="490" t="s">
        <v>1948</v>
      </c>
      <c r="F1819" s="494" t="s">
        <v>7384</v>
      </c>
      <c r="G1819" s="494" t="s">
        <v>2263</v>
      </c>
      <c r="H1819" s="495" t="s">
        <v>3580</v>
      </c>
      <c r="I1819" s="496" t="s">
        <v>2264</v>
      </c>
      <c r="J1819" s="478" t="s">
        <v>54</v>
      </c>
      <c r="K1819" s="494" t="s">
        <v>4293</v>
      </c>
      <c r="L1819" s="495" t="s">
        <v>7969</v>
      </c>
      <c r="M1819" s="270"/>
      <c r="N1819" s="248"/>
      <c r="O1819" s="248"/>
      <c r="P1819" s="251"/>
    </row>
    <row r="1820" spans="1:16" ht="42.75" x14ac:dyDescent="0.15">
      <c r="A1820" s="212" t="s">
        <v>4918</v>
      </c>
      <c r="C1820" s="493" t="s">
        <v>3556</v>
      </c>
      <c r="D1820" s="490" t="s">
        <v>5252</v>
      </c>
      <c r="E1820" s="490" t="s">
        <v>1948</v>
      </c>
      <c r="F1820" s="494" t="s">
        <v>3548</v>
      </c>
      <c r="G1820" s="494" t="s">
        <v>2263</v>
      </c>
      <c r="H1820" s="495" t="s">
        <v>3579</v>
      </c>
      <c r="I1820" s="496" t="s">
        <v>2264</v>
      </c>
      <c r="J1820" s="478" t="s">
        <v>54</v>
      </c>
      <c r="K1820" s="494" t="s">
        <v>4293</v>
      </c>
      <c r="L1820" s="495" t="s">
        <v>8485</v>
      </c>
      <c r="M1820" s="270"/>
      <c r="N1820" s="248"/>
      <c r="O1820" s="248"/>
      <c r="P1820" s="251"/>
    </row>
    <row r="1821" spans="1:16" ht="42.75" x14ac:dyDescent="0.15">
      <c r="A1821" s="212" t="s">
        <v>4918</v>
      </c>
      <c r="C1821" s="493" t="s">
        <v>3556</v>
      </c>
      <c r="D1821" s="490" t="s">
        <v>5252</v>
      </c>
      <c r="E1821" s="490" t="s">
        <v>1948</v>
      </c>
      <c r="F1821" s="494" t="s">
        <v>3549</v>
      </c>
      <c r="G1821" s="494" t="s">
        <v>2263</v>
      </c>
      <c r="H1821" s="495" t="s">
        <v>6218</v>
      </c>
      <c r="I1821" s="496" t="s">
        <v>2264</v>
      </c>
      <c r="J1821" s="478" t="s">
        <v>54</v>
      </c>
      <c r="K1821" s="494" t="s">
        <v>4293</v>
      </c>
      <c r="L1821" s="495" t="s">
        <v>8486</v>
      </c>
      <c r="M1821" s="270"/>
      <c r="N1821" s="248"/>
      <c r="O1821" s="248"/>
      <c r="P1821" s="251"/>
    </row>
    <row r="1822" spans="1:16" ht="42.75" x14ac:dyDescent="0.15">
      <c r="A1822" s="212" t="s">
        <v>4918</v>
      </c>
      <c r="C1822" s="493" t="s">
        <v>3556</v>
      </c>
      <c r="D1822" s="490" t="s">
        <v>5271</v>
      </c>
      <c r="E1822" s="490" t="s">
        <v>1949</v>
      </c>
      <c r="F1822" s="494" t="s">
        <v>6219</v>
      </c>
      <c r="G1822" s="494" t="s">
        <v>1683</v>
      </c>
      <c r="H1822" s="273" t="s">
        <v>8490</v>
      </c>
      <c r="I1822" s="496" t="s">
        <v>1781</v>
      </c>
      <c r="J1822" s="478" t="s">
        <v>54</v>
      </c>
      <c r="K1822" s="494" t="s">
        <v>4293</v>
      </c>
      <c r="L1822" s="495" t="s">
        <v>7383</v>
      </c>
      <c r="M1822" s="270"/>
      <c r="N1822" s="248"/>
      <c r="O1822" s="248"/>
      <c r="P1822" s="592" t="s">
        <v>8487</v>
      </c>
    </row>
    <row r="1823" spans="1:16" ht="42.75" x14ac:dyDescent="0.15">
      <c r="A1823" s="212" t="s">
        <v>4918</v>
      </c>
      <c r="C1823" s="493" t="s">
        <v>3556</v>
      </c>
      <c r="D1823" s="490" t="s">
        <v>5271</v>
      </c>
      <c r="E1823" s="490" t="s">
        <v>1949</v>
      </c>
      <c r="F1823" s="494" t="s">
        <v>3550</v>
      </c>
      <c r="G1823" s="494" t="s">
        <v>1683</v>
      </c>
      <c r="H1823" s="495" t="s">
        <v>3578</v>
      </c>
      <c r="I1823" s="496" t="s">
        <v>1781</v>
      </c>
      <c r="J1823" s="478" t="s">
        <v>54</v>
      </c>
      <c r="K1823" s="494" t="s">
        <v>4293</v>
      </c>
      <c r="L1823" s="495" t="s">
        <v>8488</v>
      </c>
      <c r="M1823" s="270"/>
      <c r="N1823" s="248"/>
      <c r="O1823" s="248"/>
      <c r="P1823" s="251"/>
    </row>
    <row r="1824" spans="1:16" ht="42.75" x14ac:dyDescent="0.15">
      <c r="A1824" s="212" t="s">
        <v>4918</v>
      </c>
      <c r="C1824" s="493" t="s">
        <v>3556</v>
      </c>
      <c r="D1824" s="490" t="s">
        <v>5271</v>
      </c>
      <c r="E1824" s="490" t="s">
        <v>1949</v>
      </c>
      <c r="F1824" s="494" t="s">
        <v>3551</v>
      </c>
      <c r="G1824" s="494" t="s">
        <v>1683</v>
      </c>
      <c r="H1824" s="495" t="s">
        <v>3577</v>
      </c>
      <c r="I1824" s="496" t="s">
        <v>1781</v>
      </c>
      <c r="J1824" s="478" t="s">
        <v>54</v>
      </c>
      <c r="K1824" s="494" t="s">
        <v>4293</v>
      </c>
      <c r="L1824" s="495" t="s">
        <v>7699</v>
      </c>
      <c r="M1824" s="270"/>
      <c r="N1824" s="248"/>
      <c r="O1824" s="248"/>
      <c r="P1824" s="251"/>
    </row>
    <row r="1825" spans="1:16" ht="42.75" x14ac:dyDescent="0.15">
      <c r="A1825" s="212" t="s">
        <v>4918</v>
      </c>
      <c r="C1825" s="493" t="s">
        <v>3556</v>
      </c>
      <c r="D1825" s="490" t="s">
        <v>5285</v>
      </c>
      <c r="E1825" s="490" t="s">
        <v>5272</v>
      </c>
      <c r="F1825" s="494" t="s">
        <v>6117</v>
      </c>
      <c r="G1825" s="494" t="s">
        <v>1684</v>
      </c>
      <c r="H1825" s="495" t="s">
        <v>3576</v>
      </c>
      <c r="I1825" s="496" t="s">
        <v>1789</v>
      </c>
      <c r="J1825" s="478" t="s">
        <v>54</v>
      </c>
      <c r="K1825" s="494" t="s">
        <v>4293</v>
      </c>
      <c r="L1825" s="495" t="s">
        <v>7946</v>
      </c>
      <c r="M1825" s="270"/>
      <c r="N1825" s="248"/>
      <c r="O1825" s="248"/>
      <c r="P1825" s="251"/>
    </row>
    <row r="1826" spans="1:16" ht="42.75" x14ac:dyDescent="0.15">
      <c r="A1826" s="212" t="s">
        <v>4918</v>
      </c>
      <c r="C1826" s="493" t="s">
        <v>3556</v>
      </c>
      <c r="D1826" s="490" t="s">
        <v>5285</v>
      </c>
      <c r="E1826" s="490" t="s">
        <v>5272</v>
      </c>
      <c r="F1826" s="494" t="s">
        <v>7499</v>
      </c>
      <c r="G1826" s="494" t="s">
        <v>1685</v>
      </c>
      <c r="H1826" s="495" t="s">
        <v>3575</v>
      </c>
      <c r="I1826" s="496" t="s">
        <v>1790</v>
      </c>
      <c r="J1826" s="478" t="s">
        <v>54</v>
      </c>
      <c r="K1826" s="494" t="s">
        <v>4293</v>
      </c>
      <c r="L1826" s="495" t="s">
        <v>7947</v>
      </c>
      <c r="M1826" s="270"/>
      <c r="N1826" s="248"/>
      <c r="O1826" s="248"/>
      <c r="P1826" s="251"/>
    </row>
    <row r="1827" spans="1:16" ht="42.75" x14ac:dyDescent="0.15">
      <c r="A1827" s="212" t="s">
        <v>4918</v>
      </c>
      <c r="C1827" s="493" t="s">
        <v>3556</v>
      </c>
      <c r="D1827" s="490" t="s">
        <v>5285</v>
      </c>
      <c r="E1827" s="490" t="s">
        <v>5272</v>
      </c>
      <c r="F1827" s="494" t="s">
        <v>3552</v>
      </c>
      <c r="G1827" s="494" t="s">
        <v>1685</v>
      </c>
      <c r="H1827" s="495" t="s">
        <v>3574</v>
      </c>
      <c r="I1827" s="496" t="s">
        <v>1790</v>
      </c>
      <c r="J1827" s="478" t="s">
        <v>54</v>
      </c>
      <c r="K1827" s="494" t="s">
        <v>4293</v>
      </c>
      <c r="L1827" s="495" t="s">
        <v>7947</v>
      </c>
      <c r="M1827" s="270"/>
      <c r="N1827" s="248"/>
      <c r="O1827" s="248"/>
      <c r="P1827" s="251"/>
    </row>
    <row r="1828" spans="1:16" ht="42.75" x14ac:dyDescent="0.15">
      <c r="A1828" s="212" t="s">
        <v>4918</v>
      </c>
      <c r="C1828" s="493" t="s">
        <v>3556</v>
      </c>
      <c r="D1828" s="490" t="s">
        <v>5300</v>
      </c>
      <c r="E1828" s="490" t="s">
        <v>5286</v>
      </c>
      <c r="F1828" s="494" t="s">
        <v>3553</v>
      </c>
      <c r="G1828" s="497" t="s">
        <v>1791</v>
      </c>
      <c r="H1828" s="495" t="s">
        <v>3573</v>
      </c>
      <c r="I1828" s="496" t="s">
        <v>2265</v>
      </c>
      <c r="J1828" s="478" t="s">
        <v>54</v>
      </c>
      <c r="K1828" s="494" t="s">
        <v>4293</v>
      </c>
      <c r="L1828" s="495" t="s">
        <v>7946</v>
      </c>
      <c r="M1828" s="279"/>
      <c r="N1828" s="248"/>
      <c r="O1828" s="248"/>
      <c r="P1828" s="251"/>
    </row>
    <row r="1829" spans="1:16" ht="42.75" x14ac:dyDescent="0.15">
      <c r="A1829" s="212" t="s">
        <v>4918</v>
      </c>
      <c r="C1829" s="493" t="s">
        <v>3556</v>
      </c>
      <c r="D1829" s="490" t="s">
        <v>5300</v>
      </c>
      <c r="E1829" s="490" t="s">
        <v>5291</v>
      </c>
      <c r="F1829" s="494" t="s">
        <v>3554</v>
      </c>
      <c r="G1829" s="494" t="s">
        <v>1686</v>
      </c>
      <c r="H1829" s="495" t="s">
        <v>3572</v>
      </c>
      <c r="I1829" s="496" t="s">
        <v>1792</v>
      </c>
      <c r="J1829" s="478" t="s">
        <v>54</v>
      </c>
      <c r="K1829" s="494" t="s">
        <v>4293</v>
      </c>
      <c r="L1829" s="495" t="s">
        <v>8489</v>
      </c>
      <c r="M1829" s="270"/>
      <c r="N1829" s="248"/>
      <c r="O1829" s="248"/>
      <c r="P1829" s="251"/>
    </row>
    <row r="1830" spans="1:16" ht="42.75" x14ac:dyDescent="0.15">
      <c r="A1830" s="212" t="s">
        <v>4918</v>
      </c>
      <c r="C1830" s="493" t="s">
        <v>3556</v>
      </c>
      <c r="D1830" s="490" t="s">
        <v>5300</v>
      </c>
      <c r="E1830" s="490" t="s">
        <v>5291</v>
      </c>
      <c r="F1830" s="494" t="s">
        <v>3555</v>
      </c>
      <c r="G1830" s="494" t="s">
        <v>1686</v>
      </c>
      <c r="H1830" s="495" t="s">
        <v>3571</v>
      </c>
      <c r="I1830" s="496" t="s">
        <v>1792</v>
      </c>
      <c r="J1830" s="478" t="s">
        <v>54</v>
      </c>
      <c r="K1830" s="494" t="s">
        <v>4293</v>
      </c>
      <c r="L1830" s="495" t="s">
        <v>8489</v>
      </c>
      <c r="M1830" s="270"/>
      <c r="N1830" s="248"/>
      <c r="O1830" s="248"/>
      <c r="P1830" s="251"/>
    </row>
    <row r="1831" spans="1:16" ht="42.75" x14ac:dyDescent="0.15">
      <c r="A1831" s="212" t="s">
        <v>4918</v>
      </c>
      <c r="C1831" s="493" t="s">
        <v>3556</v>
      </c>
      <c r="D1831" s="490" t="s">
        <v>5368</v>
      </c>
      <c r="E1831" s="490" t="s">
        <v>4314</v>
      </c>
      <c r="F1831" s="494" t="s">
        <v>7493</v>
      </c>
      <c r="G1831" s="497" t="s">
        <v>5892</v>
      </c>
      <c r="H1831" s="495" t="s">
        <v>5893</v>
      </c>
      <c r="I1831" s="496" t="s">
        <v>1687</v>
      </c>
      <c r="J1831" s="478" t="s">
        <v>54</v>
      </c>
      <c r="K1831" s="494" t="s">
        <v>4293</v>
      </c>
      <c r="L1831" s="495" t="s">
        <v>7969</v>
      </c>
      <c r="M1831" s="279"/>
      <c r="N1831" s="248"/>
      <c r="O1831" s="248"/>
      <c r="P1831" s="251"/>
    </row>
    <row r="1832" spans="1:16" ht="42.75" x14ac:dyDescent="0.15">
      <c r="A1832" s="212" t="s">
        <v>4918</v>
      </c>
      <c r="C1832" s="493" t="s">
        <v>3556</v>
      </c>
      <c r="D1832" s="490" t="s">
        <v>5368</v>
      </c>
      <c r="E1832" s="490" t="s">
        <v>4314</v>
      </c>
      <c r="F1832" s="494" t="s">
        <v>4842</v>
      </c>
      <c r="G1832" s="494" t="s">
        <v>5892</v>
      </c>
      <c r="H1832" s="495" t="s">
        <v>3570</v>
      </c>
      <c r="I1832" s="496" t="s">
        <v>1687</v>
      </c>
      <c r="J1832" s="478" t="s">
        <v>54</v>
      </c>
      <c r="K1832" s="494" t="s">
        <v>4293</v>
      </c>
      <c r="L1832" s="495" t="s">
        <v>7701</v>
      </c>
      <c r="M1832" s="270"/>
      <c r="N1832" s="248"/>
      <c r="O1832" s="248"/>
      <c r="P1832" s="251"/>
    </row>
    <row r="1833" spans="1:16" ht="42.75" x14ac:dyDescent="0.15">
      <c r="A1833" s="212" t="s">
        <v>4918</v>
      </c>
      <c r="C1833" s="493" t="s">
        <v>3556</v>
      </c>
      <c r="D1833" s="490" t="s">
        <v>5368</v>
      </c>
      <c r="E1833" s="490" t="s">
        <v>4314</v>
      </c>
      <c r="F1833" s="494" t="s">
        <v>7494</v>
      </c>
      <c r="G1833" s="494" t="s">
        <v>5892</v>
      </c>
      <c r="H1833" s="495" t="s">
        <v>3569</v>
      </c>
      <c r="I1833" s="496" t="s">
        <v>1687</v>
      </c>
      <c r="J1833" s="478" t="s">
        <v>54</v>
      </c>
      <c r="K1833" s="494" t="s">
        <v>4293</v>
      </c>
      <c r="L1833" s="495" t="s">
        <v>7701</v>
      </c>
      <c r="M1833" s="270"/>
      <c r="N1833" s="248"/>
      <c r="O1833" s="248"/>
      <c r="P1833" s="251"/>
    </row>
    <row r="1834" spans="1:16" x14ac:dyDescent="0.15">
      <c r="A1834" s="212" t="s">
        <v>49</v>
      </c>
      <c r="C1834" s="493" t="s">
        <v>3556</v>
      </c>
      <c r="D1834" s="490" t="s">
        <v>5239</v>
      </c>
      <c r="E1834" s="490" t="s">
        <v>5228</v>
      </c>
      <c r="F1834" s="477" t="s">
        <v>1688</v>
      </c>
      <c r="G1834" s="281" t="s">
        <v>6352</v>
      </c>
      <c r="H1834" s="476" t="s">
        <v>3568</v>
      </c>
      <c r="I1834" s="454" t="s">
        <v>1733</v>
      </c>
      <c r="J1834" s="478" t="s">
        <v>54</v>
      </c>
      <c r="K1834" s="281" t="s">
        <v>4294</v>
      </c>
      <c r="L1834" s="476" t="s">
        <v>7810</v>
      </c>
      <c r="M1834" s="282"/>
      <c r="N1834" s="242"/>
      <c r="O1834" s="242"/>
      <c r="P1834" s="469"/>
    </row>
    <row r="1835" spans="1:16" x14ac:dyDescent="0.15">
      <c r="A1835" s="212" t="s">
        <v>49</v>
      </c>
      <c r="C1835" s="493" t="s">
        <v>3556</v>
      </c>
      <c r="D1835" s="490" t="s">
        <v>5239</v>
      </c>
      <c r="E1835" s="490" t="s">
        <v>5228</v>
      </c>
      <c r="F1835" s="477" t="s">
        <v>1689</v>
      </c>
      <c r="G1835" s="281" t="s">
        <v>1736</v>
      </c>
      <c r="H1835" s="476" t="s">
        <v>5753</v>
      </c>
      <c r="I1835" s="454" t="s">
        <v>5754</v>
      </c>
      <c r="J1835" s="478" t="s">
        <v>54</v>
      </c>
      <c r="K1835" s="281" t="s">
        <v>5755</v>
      </c>
      <c r="L1835" s="476" t="s">
        <v>1979</v>
      </c>
      <c r="M1835" s="282"/>
      <c r="N1835" s="242"/>
      <c r="O1835" s="242"/>
      <c r="P1835" s="469"/>
    </row>
    <row r="1836" spans="1:16" x14ac:dyDescent="0.15">
      <c r="A1836" s="212" t="s">
        <v>72</v>
      </c>
      <c r="C1836" s="493" t="s">
        <v>3556</v>
      </c>
      <c r="D1836" s="490" t="s">
        <v>5252</v>
      </c>
      <c r="E1836" s="490" t="s">
        <v>1948</v>
      </c>
      <c r="F1836" s="494" t="s">
        <v>1690</v>
      </c>
      <c r="G1836" s="497" t="s">
        <v>1692</v>
      </c>
      <c r="H1836" s="495" t="s">
        <v>3567</v>
      </c>
      <c r="I1836" s="496" t="s">
        <v>1691</v>
      </c>
      <c r="J1836" s="478" t="s">
        <v>54</v>
      </c>
      <c r="K1836" s="497" t="s">
        <v>1948</v>
      </c>
      <c r="L1836" s="495" t="s">
        <v>7538</v>
      </c>
      <c r="M1836" s="279"/>
      <c r="N1836" s="248"/>
      <c r="O1836" s="248"/>
      <c r="P1836" s="251"/>
    </row>
    <row r="1837" spans="1:16" x14ac:dyDescent="0.15">
      <c r="A1837" s="212" t="s">
        <v>68</v>
      </c>
      <c r="C1837" s="493" t="s">
        <v>3556</v>
      </c>
      <c r="D1837" s="490" t="s">
        <v>5271</v>
      </c>
      <c r="E1837" s="490" t="s">
        <v>1949</v>
      </c>
      <c r="F1837" s="494" t="s">
        <v>1693</v>
      </c>
      <c r="G1837" s="497" t="s">
        <v>1695</v>
      </c>
      <c r="H1837" s="495" t="s">
        <v>3566</v>
      </c>
      <c r="I1837" s="496" t="s">
        <v>1694</v>
      </c>
      <c r="J1837" s="478" t="s">
        <v>54</v>
      </c>
      <c r="K1837" s="497" t="s">
        <v>1491</v>
      </c>
      <c r="L1837" s="495" t="s">
        <v>7320</v>
      </c>
      <c r="M1837" s="279"/>
      <c r="N1837" s="248"/>
      <c r="O1837" s="248"/>
      <c r="P1837" s="251"/>
    </row>
    <row r="1838" spans="1:16" ht="28.5" x14ac:dyDescent="0.15">
      <c r="A1838" s="212" t="s">
        <v>68</v>
      </c>
      <c r="C1838" s="493" t="s">
        <v>3556</v>
      </c>
      <c r="D1838" s="490" t="s">
        <v>5271</v>
      </c>
      <c r="E1838" s="490" t="s">
        <v>1949</v>
      </c>
      <c r="F1838" s="494" t="s">
        <v>6408</v>
      </c>
      <c r="G1838" s="497" t="s">
        <v>7497</v>
      </c>
      <c r="H1838" s="495" t="s">
        <v>8573</v>
      </c>
      <c r="I1838" s="496" t="s">
        <v>7496</v>
      </c>
      <c r="J1838" s="478" t="s">
        <v>54</v>
      </c>
      <c r="K1838" s="497" t="s">
        <v>1491</v>
      </c>
      <c r="L1838" s="495" t="s">
        <v>7495</v>
      </c>
      <c r="M1838" s="279"/>
      <c r="N1838" s="248"/>
      <c r="O1838" s="248"/>
      <c r="P1838" s="592" t="s">
        <v>8574</v>
      </c>
    </row>
    <row r="1839" spans="1:16" x14ac:dyDescent="0.15">
      <c r="A1839" s="212" t="s">
        <v>76</v>
      </c>
      <c r="C1839" s="493" t="s">
        <v>3556</v>
      </c>
      <c r="D1839" s="490" t="s">
        <v>5252</v>
      </c>
      <c r="E1839" s="490" t="s">
        <v>4255</v>
      </c>
      <c r="F1839" s="494" t="s">
        <v>5553</v>
      </c>
      <c r="G1839" s="497" t="s">
        <v>1697</v>
      </c>
      <c r="H1839" s="495" t="s">
        <v>3565</v>
      </c>
      <c r="I1839" s="496" t="s">
        <v>1696</v>
      </c>
      <c r="J1839" s="478" t="s">
        <v>54</v>
      </c>
      <c r="K1839" s="497" t="s">
        <v>4255</v>
      </c>
      <c r="L1839" s="495" t="s">
        <v>7852</v>
      </c>
      <c r="M1839" s="279"/>
      <c r="N1839" s="248"/>
      <c r="O1839" s="248"/>
      <c r="P1839" s="251"/>
    </row>
    <row r="1840" spans="1:16" x14ac:dyDescent="0.15">
      <c r="A1840" s="212" t="s">
        <v>1457</v>
      </c>
      <c r="C1840" s="493" t="s">
        <v>3556</v>
      </c>
      <c r="D1840" s="490" t="s">
        <v>5285</v>
      </c>
      <c r="E1840" s="490" t="s">
        <v>5272</v>
      </c>
      <c r="F1840" s="494" t="s">
        <v>1698</v>
      </c>
      <c r="G1840" s="497" t="s">
        <v>6550</v>
      </c>
      <c r="H1840" s="495" t="s">
        <v>3564</v>
      </c>
      <c r="I1840" s="496" t="s">
        <v>1699</v>
      </c>
      <c r="J1840" s="478" t="s">
        <v>54</v>
      </c>
      <c r="K1840" s="497" t="s">
        <v>1045</v>
      </c>
      <c r="L1840" s="607" t="s">
        <v>8173</v>
      </c>
      <c r="M1840" s="279"/>
      <c r="N1840" s="248"/>
      <c r="O1840" s="248"/>
      <c r="P1840" s="251"/>
    </row>
    <row r="1841" spans="1:28" x14ac:dyDescent="0.15">
      <c r="A1841" s="212" t="s">
        <v>1460</v>
      </c>
      <c r="C1841" s="493" t="s">
        <v>3556</v>
      </c>
      <c r="D1841" s="490" t="s">
        <v>5300</v>
      </c>
      <c r="E1841" s="490" t="s">
        <v>5286</v>
      </c>
      <c r="F1841" s="494" t="s">
        <v>1700</v>
      </c>
      <c r="G1841" s="497" t="s">
        <v>1701</v>
      </c>
      <c r="H1841" s="495" t="s">
        <v>7197</v>
      </c>
      <c r="I1841" s="496" t="s">
        <v>7198</v>
      </c>
      <c r="J1841" s="478" t="s">
        <v>54</v>
      </c>
      <c r="K1841" s="497" t="s">
        <v>1494</v>
      </c>
      <c r="L1841" s="495" t="s">
        <v>7867</v>
      </c>
      <c r="M1841" s="279"/>
      <c r="N1841" s="248"/>
      <c r="O1841" s="248"/>
      <c r="P1841" s="251"/>
    </row>
    <row r="1842" spans="1:28" ht="28.5" x14ac:dyDescent="0.15">
      <c r="A1842" s="212" t="s">
        <v>1461</v>
      </c>
      <c r="C1842" s="493" t="s">
        <v>3556</v>
      </c>
      <c r="D1842" s="490" t="s">
        <v>5300</v>
      </c>
      <c r="E1842" s="490" t="s">
        <v>5287</v>
      </c>
      <c r="F1842" s="494" t="s">
        <v>1702</v>
      </c>
      <c r="G1842" s="497" t="s">
        <v>1703</v>
      </c>
      <c r="H1842" s="495" t="s">
        <v>7206</v>
      </c>
      <c r="I1842" s="496" t="s">
        <v>605</v>
      </c>
      <c r="J1842" s="478" t="s">
        <v>54</v>
      </c>
      <c r="K1842" s="497" t="s">
        <v>1496</v>
      </c>
      <c r="L1842" s="495" t="s">
        <v>7868</v>
      </c>
      <c r="M1842" s="279"/>
      <c r="N1842" s="248"/>
      <c r="O1842" s="248"/>
      <c r="P1842" s="251"/>
    </row>
    <row r="1843" spans="1:28" ht="24" x14ac:dyDescent="0.15">
      <c r="A1843" s="212" t="s">
        <v>1471</v>
      </c>
      <c r="C1843" s="493" t="s">
        <v>3556</v>
      </c>
      <c r="D1843" s="490" t="s">
        <v>5851</v>
      </c>
      <c r="E1843" s="490" t="s">
        <v>4314</v>
      </c>
      <c r="F1843" s="494" t="s">
        <v>1704</v>
      </c>
      <c r="G1843" s="497" t="s">
        <v>1719</v>
      </c>
      <c r="H1843" s="495" t="s">
        <v>7209</v>
      </c>
      <c r="I1843" s="496" t="s">
        <v>7210</v>
      </c>
      <c r="J1843" s="478" t="s">
        <v>54</v>
      </c>
      <c r="K1843" s="497" t="s">
        <v>4314</v>
      </c>
      <c r="L1843" s="608" t="s">
        <v>8191</v>
      </c>
      <c r="M1843" s="279"/>
      <c r="N1843" s="248"/>
      <c r="O1843" s="248"/>
      <c r="P1843" s="251"/>
    </row>
    <row r="1844" spans="1:28" x14ac:dyDescent="0.15">
      <c r="A1844" s="212" t="s">
        <v>4773</v>
      </c>
      <c r="C1844" s="493" t="s">
        <v>3556</v>
      </c>
      <c r="D1844" s="490" t="s">
        <v>5285</v>
      </c>
      <c r="E1844" s="490" t="s">
        <v>4315</v>
      </c>
      <c r="F1844" s="494" t="s">
        <v>1705</v>
      </c>
      <c r="G1844" s="497" t="s">
        <v>1707</v>
      </c>
      <c r="H1844" s="495" t="s">
        <v>3563</v>
      </c>
      <c r="I1844" s="496" t="s">
        <v>1706</v>
      </c>
      <c r="J1844" s="478" t="s">
        <v>54</v>
      </c>
      <c r="K1844" s="497" t="s">
        <v>4315</v>
      </c>
      <c r="L1844" s="617" t="s">
        <v>8194</v>
      </c>
      <c r="M1844" s="279"/>
      <c r="N1844" s="248"/>
      <c r="O1844" s="248"/>
      <c r="P1844" s="251"/>
    </row>
    <row r="1845" spans="1:28" x14ac:dyDescent="0.15">
      <c r="A1845" s="212" t="s">
        <v>4920</v>
      </c>
      <c r="C1845" s="493" t="s">
        <v>3556</v>
      </c>
      <c r="D1845" s="490" t="s">
        <v>5252</v>
      </c>
      <c r="E1845" s="490" t="s">
        <v>1950</v>
      </c>
      <c r="F1845" s="494" t="s">
        <v>1708</v>
      </c>
      <c r="G1845" s="497" t="s">
        <v>7873</v>
      </c>
      <c r="H1845" s="495" t="s">
        <v>5552</v>
      </c>
      <c r="I1845" s="496" t="s">
        <v>1612</v>
      </c>
      <c r="J1845" s="478" t="s">
        <v>54</v>
      </c>
      <c r="K1845" s="497" t="s">
        <v>1950</v>
      </c>
      <c r="L1845" s="495" t="s">
        <v>7498</v>
      </c>
      <c r="M1845" s="279"/>
      <c r="N1845" s="248"/>
      <c r="O1845" s="248"/>
      <c r="P1845" s="251"/>
    </row>
    <row r="1846" spans="1:28" x14ac:dyDescent="0.15">
      <c r="A1846" s="212" t="s">
        <v>4918</v>
      </c>
      <c r="C1846" s="493" t="s">
        <v>3556</v>
      </c>
      <c r="D1846" s="490" t="s">
        <v>5239</v>
      </c>
      <c r="E1846" s="490" t="s">
        <v>5228</v>
      </c>
      <c r="F1846" s="494" t="s">
        <v>1710</v>
      </c>
      <c r="G1846" s="497" t="s">
        <v>1712</v>
      </c>
      <c r="H1846" s="495" t="s">
        <v>3562</v>
      </c>
      <c r="I1846" s="496" t="s">
        <v>1711</v>
      </c>
      <c r="J1846" s="478" t="s">
        <v>54</v>
      </c>
      <c r="K1846" s="497" t="s">
        <v>4293</v>
      </c>
      <c r="L1846" s="495" t="s">
        <v>7883</v>
      </c>
      <c r="M1846" s="279"/>
      <c r="N1846" s="248"/>
      <c r="O1846" s="248"/>
      <c r="P1846" s="251"/>
    </row>
    <row r="1847" spans="1:28" x14ac:dyDescent="0.15">
      <c r="A1847" s="212" t="s">
        <v>4918</v>
      </c>
      <c r="C1847" s="493" t="s">
        <v>3556</v>
      </c>
      <c r="D1847" s="490" t="s">
        <v>5300</v>
      </c>
      <c r="E1847" s="490" t="s">
        <v>5286</v>
      </c>
      <c r="F1847" s="494" t="s">
        <v>1713</v>
      </c>
      <c r="G1847" s="497" t="s">
        <v>1793</v>
      </c>
      <c r="H1847" s="495" t="s">
        <v>3561</v>
      </c>
      <c r="I1847" s="496" t="s">
        <v>596</v>
      </c>
      <c r="J1847" s="478" t="s">
        <v>54</v>
      </c>
      <c r="K1847" s="497" t="s">
        <v>4293</v>
      </c>
      <c r="L1847" s="495" t="s">
        <v>7700</v>
      </c>
      <c r="M1847" s="279"/>
      <c r="N1847" s="248"/>
      <c r="O1847" s="248"/>
      <c r="P1847" s="251"/>
    </row>
    <row r="1848" spans="1:28" ht="28.5" x14ac:dyDescent="0.15">
      <c r="A1848" s="212" t="s">
        <v>4918</v>
      </c>
      <c r="C1848" s="493" t="s">
        <v>3556</v>
      </c>
      <c r="D1848" s="490" t="s">
        <v>5300</v>
      </c>
      <c r="E1848" s="490" t="s">
        <v>5287</v>
      </c>
      <c r="F1848" s="494" t="s">
        <v>2104</v>
      </c>
      <c r="G1848" s="497" t="s">
        <v>2020</v>
      </c>
      <c r="H1848" s="495" t="s">
        <v>3560</v>
      </c>
      <c r="I1848" s="496" t="s">
        <v>1972</v>
      </c>
      <c r="J1848" s="478" t="s">
        <v>54</v>
      </c>
      <c r="K1848" s="497" t="s">
        <v>4293</v>
      </c>
      <c r="L1848" s="495" t="s">
        <v>8492</v>
      </c>
      <c r="M1848" s="279"/>
      <c r="N1848" s="248"/>
      <c r="O1848" s="248"/>
      <c r="P1848" s="251"/>
    </row>
    <row r="1849" spans="1:28" ht="28.5" x14ac:dyDescent="0.15">
      <c r="A1849" s="212" t="s">
        <v>4918</v>
      </c>
      <c r="C1849" s="493" t="s">
        <v>3556</v>
      </c>
      <c r="D1849" s="490" t="s">
        <v>5271</v>
      </c>
      <c r="E1849" s="490" t="s">
        <v>5256</v>
      </c>
      <c r="F1849" s="494" t="s">
        <v>8493</v>
      </c>
      <c r="G1849" s="233" t="s">
        <v>8494</v>
      </c>
      <c r="H1849" s="495" t="s">
        <v>8495</v>
      </c>
      <c r="I1849" s="496" t="s">
        <v>8496</v>
      </c>
      <c r="J1849" s="478" t="s">
        <v>54</v>
      </c>
      <c r="K1849" s="497" t="s">
        <v>4293</v>
      </c>
      <c r="L1849" s="495" t="s">
        <v>7948</v>
      </c>
      <c r="M1849" s="279"/>
      <c r="N1849" s="248"/>
      <c r="O1849" s="248"/>
      <c r="P1849" s="251"/>
      <c r="AB1849" s="240"/>
    </row>
    <row r="1850" spans="1:28" x14ac:dyDescent="0.15">
      <c r="A1850" s="212" t="s">
        <v>4918</v>
      </c>
      <c r="C1850" s="493" t="s">
        <v>3556</v>
      </c>
      <c r="D1850" s="490" t="s">
        <v>5252</v>
      </c>
      <c r="E1850" s="490" t="s">
        <v>1948</v>
      </c>
      <c r="F1850" s="494" t="s">
        <v>1715</v>
      </c>
      <c r="G1850" s="497" t="s">
        <v>5917</v>
      </c>
      <c r="H1850" s="495" t="s">
        <v>3558</v>
      </c>
      <c r="I1850" s="496" t="s">
        <v>245</v>
      </c>
      <c r="J1850" s="478" t="s">
        <v>54</v>
      </c>
      <c r="K1850" s="497" t="s">
        <v>4293</v>
      </c>
      <c r="L1850" s="495" t="s">
        <v>7949</v>
      </c>
      <c r="M1850" s="279"/>
      <c r="N1850" s="248"/>
      <c r="O1850" s="248"/>
      <c r="P1850" s="251"/>
    </row>
    <row r="1851" spans="1:28" ht="18" thickBot="1" x14ac:dyDescent="0.2">
      <c r="A1851" s="212" t="s">
        <v>4918</v>
      </c>
      <c r="C1851" s="294" t="s">
        <v>3556</v>
      </c>
      <c r="D1851" s="295" t="s">
        <v>5239</v>
      </c>
      <c r="E1851" s="295" t="s">
        <v>5228</v>
      </c>
      <c r="F1851" s="593" t="s">
        <v>1716</v>
      </c>
      <c r="G1851" s="296" t="s">
        <v>1709</v>
      </c>
      <c r="H1851" s="297" t="s">
        <v>3557</v>
      </c>
      <c r="I1851" s="298" t="s">
        <v>191</v>
      </c>
      <c r="J1851" s="299" t="s">
        <v>54</v>
      </c>
      <c r="K1851" s="296" t="s">
        <v>4293</v>
      </c>
      <c r="L1851" s="297" t="s">
        <v>2019</v>
      </c>
      <c r="M1851" s="300"/>
      <c r="N1851" s="301"/>
      <c r="O1851" s="301"/>
      <c r="P1851" s="591"/>
    </row>
  </sheetData>
  <autoFilter ref="A4:P1851" xr:uid="{00000000-0009-0000-0000-000003000000}"/>
  <mergeCells count="2255">
    <mergeCell ref="AC1099:AD1099"/>
    <mergeCell ref="AC1100:AD1100"/>
    <mergeCell ref="AC1101:AD1101"/>
    <mergeCell ref="AC1102:AD1102"/>
    <mergeCell ref="AC1093:AD1093"/>
    <mergeCell ref="AC1095:AD1095"/>
    <mergeCell ref="AC1096:AD1096"/>
    <mergeCell ref="AC1097:AD1097"/>
    <mergeCell ref="AC1098:AD1098"/>
    <mergeCell ref="AC1088:AD1088"/>
    <mergeCell ref="AC1089:AD1089"/>
    <mergeCell ref="K1094:L1094"/>
    <mergeCell ref="K543:L543"/>
    <mergeCell ref="K544:L544"/>
    <mergeCell ref="K247:L247"/>
    <mergeCell ref="K249:L249"/>
    <mergeCell ref="K464:L464"/>
    <mergeCell ref="K606:L606"/>
    <mergeCell ref="K480:L480"/>
    <mergeCell ref="AC1081:AD1081"/>
    <mergeCell ref="AC1082:AD1082"/>
    <mergeCell ref="AC1073:AD1073"/>
    <mergeCell ref="AC1074:AD1074"/>
    <mergeCell ref="AC1075:AD1075"/>
    <mergeCell ref="AC1076:AD1076"/>
    <mergeCell ref="AC1077:AD1077"/>
    <mergeCell ref="AC1068:AD1068"/>
    <mergeCell ref="AC1069:AD1069"/>
    <mergeCell ref="AC1070:AD1070"/>
    <mergeCell ref="AC1071:AD1071"/>
    <mergeCell ref="AC1072:AD1072"/>
    <mergeCell ref="AC1063:AD1063"/>
    <mergeCell ref="K183:L183"/>
    <mergeCell ref="K529:L529"/>
    <mergeCell ref="K576:L576"/>
    <mergeCell ref="AC1090:AD1090"/>
    <mergeCell ref="AC1091:AD1091"/>
    <mergeCell ref="AC1092:AD1092"/>
    <mergeCell ref="AC1083:AD1083"/>
    <mergeCell ref="AC1084:AD1084"/>
    <mergeCell ref="AC1085:AD1085"/>
    <mergeCell ref="AC1086:AD1086"/>
    <mergeCell ref="AC1087:AD1087"/>
    <mergeCell ref="AC1078:AD1078"/>
    <mergeCell ref="AC1079:AD1079"/>
    <mergeCell ref="AC1118:AD1118"/>
    <mergeCell ref="AC1119:AD1119"/>
    <mergeCell ref="AC1120:AD1120"/>
    <mergeCell ref="AC1113:AD1113"/>
    <mergeCell ref="AC1114:AD1114"/>
    <mergeCell ref="AC1115:AD1115"/>
    <mergeCell ref="AC1116:AD1116"/>
    <mergeCell ref="AC1117:AD1117"/>
    <mergeCell ref="AC1108:AD1108"/>
    <mergeCell ref="AC1109:AD1109"/>
    <mergeCell ref="AC1110:AD1110"/>
    <mergeCell ref="AC1111:AD1111"/>
    <mergeCell ref="AC1112:AD1112"/>
    <mergeCell ref="AC1103:AD1103"/>
    <mergeCell ref="AC1104:AD1104"/>
    <mergeCell ref="AC1105:AD1105"/>
    <mergeCell ref="AC1106:AD1106"/>
    <mergeCell ref="AC1107:AD1107"/>
    <mergeCell ref="AC1080:AD1080"/>
    <mergeCell ref="AC1064:AD1064"/>
    <mergeCell ref="AC1065:AD1065"/>
    <mergeCell ref="AC1066:AD1066"/>
    <mergeCell ref="AC1067:AD1067"/>
    <mergeCell ref="AC1058:AD1058"/>
    <mergeCell ref="AC1059:AD1059"/>
    <mergeCell ref="AC1060:AD1060"/>
    <mergeCell ref="AC1061:AD1061"/>
    <mergeCell ref="AC1062:AD1062"/>
    <mergeCell ref="AC1053:AD1053"/>
    <mergeCell ref="AC1054:AD1054"/>
    <mergeCell ref="AC1055:AD1055"/>
    <mergeCell ref="AC1056:AD1056"/>
    <mergeCell ref="AC1057:AD1057"/>
    <mergeCell ref="AC1048:AD1048"/>
    <mergeCell ref="AC1049:AD1049"/>
    <mergeCell ref="AC1050:AD1050"/>
    <mergeCell ref="AC1051:AD1051"/>
    <mergeCell ref="AC1052:AD1052"/>
    <mergeCell ref="AC1043:AD1043"/>
    <mergeCell ref="AC1044:AD1044"/>
    <mergeCell ref="AC1045:AD1045"/>
    <mergeCell ref="AC1046:AD1046"/>
    <mergeCell ref="AC1047:AD1047"/>
    <mergeCell ref="AC1038:AD1038"/>
    <mergeCell ref="AC1039:AD1039"/>
    <mergeCell ref="AC1040:AD1040"/>
    <mergeCell ref="AC1041:AD1041"/>
    <mergeCell ref="AC1042:AD1042"/>
    <mergeCell ref="AC1033:AD1033"/>
    <mergeCell ref="AC1034:AD1034"/>
    <mergeCell ref="AC1035:AD1035"/>
    <mergeCell ref="AC1036:AD1036"/>
    <mergeCell ref="AC1037:AD1037"/>
    <mergeCell ref="AC1028:AD1028"/>
    <mergeCell ref="AC1029:AD1029"/>
    <mergeCell ref="AC1030:AD1030"/>
    <mergeCell ref="AC1031:AD1031"/>
    <mergeCell ref="AC1032:AD1032"/>
    <mergeCell ref="AC1024:AD1024"/>
    <mergeCell ref="AC1025:AD1025"/>
    <mergeCell ref="AC1026:AD1026"/>
    <mergeCell ref="AC1027:AD1027"/>
    <mergeCell ref="AC1019:AD1019"/>
    <mergeCell ref="AC1020:AD1020"/>
    <mergeCell ref="AC1021:AD1021"/>
    <mergeCell ref="AC1022:AD1022"/>
    <mergeCell ref="AC1023:AD1023"/>
    <mergeCell ref="AC1014:AD1014"/>
    <mergeCell ref="AC1015:AD1015"/>
    <mergeCell ref="AC1016:AD1016"/>
    <mergeCell ref="AC1017:AD1017"/>
    <mergeCell ref="AC1018:AD1018"/>
    <mergeCell ref="AC1009:AD1009"/>
    <mergeCell ref="AC1010:AD1010"/>
    <mergeCell ref="AC1011:AD1011"/>
    <mergeCell ref="AC1012:AD1012"/>
    <mergeCell ref="AC1013:AD1013"/>
    <mergeCell ref="AC1004:AD1004"/>
    <mergeCell ref="AC1005:AD1005"/>
    <mergeCell ref="AC1006:AD1006"/>
    <mergeCell ref="AC1007:AD1007"/>
    <mergeCell ref="AC1008:AD1008"/>
    <mergeCell ref="AC999:AD999"/>
    <mergeCell ref="AC1000:AD1000"/>
    <mergeCell ref="AC1001:AD1001"/>
    <mergeCell ref="AC1002:AD1002"/>
    <mergeCell ref="AC1003:AD1003"/>
    <mergeCell ref="AC994:AD994"/>
    <mergeCell ref="AC995:AD995"/>
    <mergeCell ref="AC996:AD996"/>
    <mergeCell ref="AC997:AD997"/>
    <mergeCell ref="AC998:AD998"/>
    <mergeCell ref="AC989:AD989"/>
    <mergeCell ref="AC990:AD990"/>
    <mergeCell ref="AC991:AD991"/>
    <mergeCell ref="AC992:AD992"/>
    <mergeCell ref="AC993:AD993"/>
    <mergeCell ref="AC984:AD984"/>
    <mergeCell ref="AC985:AD985"/>
    <mergeCell ref="AC986:AD986"/>
    <mergeCell ref="AC987:AD987"/>
    <mergeCell ref="AC988:AD988"/>
    <mergeCell ref="AC979:AD979"/>
    <mergeCell ref="AC980:AD980"/>
    <mergeCell ref="AC981:AD981"/>
    <mergeCell ref="AC982:AD982"/>
    <mergeCell ref="AC983:AD983"/>
    <mergeCell ref="AC974:AD974"/>
    <mergeCell ref="AC975:AD975"/>
    <mergeCell ref="AC976:AD976"/>
    <mergeCell ref="AC977:AD977"/>
    <mergeCell ref="AC978:AD978"/>
    <mergeCell ref="AC969:AD969"/>
    <mergeCell ref="AC970:AD970"/>
    <mergeCell ref="AC971:AD971"/>
    <mergeCell ref="AC972:AD972"/>
    <mergeCell ref="AC973:AD973"/>
    <mergeCell ref="AC964:AD964"/>
    <mergeCell ref="AC965:AD965"/>
    <mergeCell ref="AC966:AD966"/>
    <mergeCell ref="AC967:AD967"/>
    <mergeCell ref="AC968:AD968"/>
    <mergeCell ref="AC959:AD959"/>
    <mergeCell ref="AC960:AD960"/>
    <mergeCell ref="AC961:AD961"/>
    <mergeCell ref="AC962:AD962"/>
    <mergeCell ref="AC963:AD963"/>
    <mergeCell ref="AC954:AD954"/>
    <mergeCell ref="AC955:AD955"/>
    <mergeCell ref="AC956:AD956"/>
    <mergeCell ref="AC957:AD957"/>
    <mergeCell ref="AC958:AD958"/>
    <mergeCell ref="AC949:AD949"/>
    <mergeCell ref="AC950:AD950"/>
    <mergeCell ref="AC951:AD951"/>
    <mergeCell ref="AC952:AD952"/>
    <mergeCell ref="AC953:AD953"/>
    <mergeCell ref="AC944:AD944"/>
    <mergeCell ref="AC945:AD945"/>
    <mergeCell ref="AC946:AD946"/>
    <mergeCell ref="AC947:AD947"/>
    <mergeCell ref="AC948:AD948"/>
    <mergeCell ref="AC939:AD939"/>
    <mergeCell ref="AC940:AD940"/>
    <mergeCell ref="AC941:AD941"/>
    <mergeCell ref="AC942:AD942"/>
    <mergeCell ref="AC943:AD943"/>
    <mergeCell ref="AC934:AD934"/>
    <mergeCell ref="AC935:AD935"/>
    <mergeCell ref="AC936:AD936"/>
    <mergeCell ref="AC937:AD937"/>
    <mergeCell ref="AC938:AD938"/>
    <mergeCell ref="AC929:AD929"/>
    <mergeCell ref="AC930:AD930"/>
    <mergeCell ref="AC931:AD931"/>
    <mergeCell ref="AC932:AD932"/>
    <mergeCell ref="AC933:AD933"/>
    <mergeCell ref="AC924:AD924"/>
    <mergeCell ref="AC925:AD925"/>
    <mergeCell ref="AC926:AD926"/>
    <mergeCell ref="AC927:AD927"/>
    <mergeCell ref="AC928:AD928"/>
    <mergeCell ref="AC921:AD921"/>
    <mergeCell ref="AC922:AD922"/>
    <mergeCell ref="AC923:AD923"/>
    <mergeCell ref="AC916:AD916"/>
    <mergeCell ref="AC917:AD917"/>
    <mergeCell ref="AC918:AD918"/>
    <mergeCell ref="AC919:AD919"/>
    <mergeCell ref="AC920:AD920"/>
    <mergeCell ref="AC911:AD911"/>
    <mergeCell ref="AC912:AD912"/>
    <mergeCell ref="AC913:AD913"/>
    <mergeCell ref="AC914:AD914"/>
    <mergeCell ref="AC915:AD915"/>
    <mergeCell ref="AC906:AD906"/>
    <mergeCell ref="AC907:AD907"/>
    <mergeCell ref="AC908:AD908"/>
    <mergeCell ref="AC909:AD909"/>
    <mergeCell ref="AC910:AD910"/>
    <mergeCell ref="AC901:AD901"/>
    <mergeCell ref="AC902:AD902"/>
    <mergeCell ref="AC903:AD903"/>
    <mergeCell ref="AC904:AD904"/>
    <mergeCell ref="AC905:AD905"/>
    <mergeCell ref="AC896:AD896"/>
    <mergeCell ref="AC897:AD897"/>
    <mergeCell ref="AC898:AD898"/>
    <mergeCell ref="AC899:AD899"/>
    <mergeCell ref="AC900:AD900"/>
    <mergeCell ref="AC891:AD891"/>
    <mergeCell ref="AC892:AD892"/>
    <mergeCell ref="AC893:AD893"/>
    <mergeCell ref="AC894:AD894"/>
    <mergeCell ref="AC895:AD895"/>
    <mergeCell ref="AC886:AD886"/>
    <mergeCell ref="AC887:AD887"/>
    <mergeCell ref="AC888:AD888"/>
    <mergeCell ref="AC889:AD889"/>
    <mergeCell ref="AC890:AD890"/>
    <mergeCell ref="AC881:AD881"/>
    <mergeCell ref="AC882:AD882"/>
    <mergeCell ref="AC883:AD883"/>
    <mergeCell ref="AC884:AD884"/>
    <mergeCell ref="AC885:AD885"/>
    <mergeCell ref="AC876:AD876"/>
    <mergeCell ref="AC877:AD877"/>
    <mergeCell ref="AC878:AD878"/>
    <mergeCell ref="AC879:AD879"/>
    <mergeCell ref="AC880:AD880"/>
    <mergeCell ref="AC871:AD871"/>
    <mergeCell ref="AC872:AD872"/>
    <mergeCell ref="AC873:AD873"/>
    <mergeCell ref="AC874:AD874"/>
    <mergeCell ref="AC875:AD875"/>
    <mergeCell ref="AC866:AD866"/>
    <mergeCell ref="AC867:AD867"/>
    <mergeCell ref="AC868:AD868"/>
    <mergeCell ref="AC869:AD869"/>
    <mergeCell ref="AC870:AD870"/>
    <mergeCell ref="AC861:AD861"/>
    <mergeCell ref="AC862:AD862"/>
    <mergeCell ref="AC863:AD863"/>
    <mergeCell ref="AC864:AD864"/>
    <mergeCell ref="AC865:AD865"/>
    <mergeCell ref="AC855:AD855"/>
    <mergeCell ref="AC857:AD857"/>
    <mergeCell ref="AC858:AD858"/>
    <mergeCell ref="AC859:AD859"/>
    <mergeCell ref="AC860:AD860"/>
    <mergeCell ref="AC850:AD850"/>
    <mergeCell ref="AC851:AD851"/>
    <mergeCell ref="AC852:AD852"/>
    <mergeCell ref="AC853:AD853"/>
    <mergeCell ref="AC854:AD854"/>
    <mergeCell ref="AC845:AD845"/>
    <mergeCell ref="AC846:AD846"/>
    <mergeCell ref="AC847:AD847"/>
    <mergeCell ref="AC848:AD848"/>
    <mergeCell ref="AC849:AD849"/>
    <mergeCell ref="AC840:AD840"/>
    <mergeCell ref="AC841:AD841"/>
    <mergeCell ref="AC842:AD842"/>
    <mergeCell ref="AC843:AD843"/>
    <mergeCell ref="AC844:AD844"/>
    <mergeCell ref="AC835:AD835"/>
    <mergeCell ref="AC836:AD836"/>
    <mergeCell ref="AC837:AD837"/>
    <mergeCell ref="AC838:AD838"/>
    <mergeCell ref="AC839:AD839"/>
    <mergeCell ref="AC830:AD830"/>
    <mergeCell ref="AC831:AD831"/>
    <mergeCell ref="AC832:AD832"/>
    <mergeCell ref="AC833:AD833"/>
    <mergeCell ref="AC834:AD834"/>
    <mergeCell ref="AC825:AD825"/>
    <mergeCell ref="AC826:AD826"/>
    <mergeCell ref="AC827:AD827"/>
    <mergeCell ref="AC828:AD828"/>
    <mergeCell ref="AC829:AD829"/>
    <mergeCell ref="AC820:AD820"/>
    <mergeCell ref="AC821:AD821"/>
    <mergeCell ref="AC822:AD822"/>
    <mergeCell ref="AC823:AD823"/>
    <mergeCell ref="AC824:AD824"/>
    <mergeCell ref="AC815:AD815"/>
    <mergeCell ref="AC816:AD816"/>
    <mergeCell ref="AC817:AD817"/>
    <mergeCell ref="AC818:AD818"/>
    <mergeCell ref="AC819:AD819"/>
    <mergeCell ref="AC810:AD810"/>
    <mergeCell ref="AC811:AD811"/>
    <mergeCell ref="AC812:AD812"/>
    <mergeCell ref="AC813:AD813"/>
    <mergeCell ref="AC814:AD814"/>
    <mergeCell ref="AC805:AD805"/>
    <mergeCell ref="AC806:AD806"/>
    <mergeCell ref="AC807:AD807"/>
    <mergeCell ref="AC808:AD808"/>
    <mergeCell ref="AC809:AD809"/>
    <mergeCell ref="AC800:AD800"/>
    <mergeCell ref="AC801:AD801"/>
    <mergeCell ref="AC802:AD802"/>
    <mergeCell ref="AC803:AD803"/>
    <mergeCell ref="AC804:AD804"/>
    <mergeCell ref="AC795:AD795"/>
    <mergeCell ref="AC796:AD796"/>
    <mergeCell ref="AC797:AD797"/>
    <mergeCell ref="AC798:AD798"/>
    <mergeCell ref="AC799:AD799"/>
    <mergeCell ref="AC790:AD790"/>
    <mergeCell ref="AC791:AD791"/>
    <mergeCell ref="AC792:AD792"/>
    <mergeCell ref="AC793:AD793"/>
    <mergeCell ref="AC794:AD794"/>
    <mergeCell ref="AC785:AD785"/>
    <mergeCell ref="AC786:AD786"/>
    <mergeCell ref="AC787:AD787"/>
    <mergeCell ref="AC788:AD788"/>
    <mergeCell ref="AC789:AD789"/>
    <mergeCell ref="AC780:AD780"/>
    <mergeCell ref="AC781:AD781"/>
    <mergeCell ref="AC782:AD782"/>
    <mergeCell ref="AC783:AD783"/>
    <mergeCell ref="AC784:AD784"/>
    <mergeCell ref="AC775:AD775"/>
    <mergeCell ref="AC776:AD776"/>
    <mergeCell ref="AC777:AD777"/>
    <mergeCell ref="AC778:AD778"/>
    <mergeCell ref="AC779:AD779"/>
    <mergeCell ref="AC770:AD770"/>
    <mergeCell ref="AC771:AD771"/>
    <mergeCell ref="AC772:AD772"/>
    <mergeCell ref="AC773:AD773"/>
    <mergeCell ref="AC774:AD774"/>
    <mergeCell ref="AC765:AD765"/>
    <mergeCell ref="AC766:AD766"/>
    <mergeCell ref="AC767:AD767"/>
    <mergeCell ref="AC768:AD768"/>
    <mergeCell ref="AC769:AD769"/>
    <mergeCell ref="AC760:AD760"/>
    <mergeCell ref="AC761:AD761"/>
    <mergeCell ref="AC762:AD762"/>
    <mergeCell ref="AC763:AD763"/>
    <mergeCell ref="AC764:AD764"/>
    <mergeCell ref="AC755:AD755"/>
    <mergeCell ref="AC756:AD756"/>
    <mergeCell ref="AC757:AD757"/>
    <mergeCell ref="AC758:AD758"/>
    <mergeCell ref="AC759:AD759"/>
    <mergeCell ref="AC750:AD750"/>
    <mergeCell ref="AC751:AD751"/>
    <mergeCell ref="AC752:AD752"/>
    <mergeCell ref="AC753:AD753"/>
    <mergeCell ref="AC754:AD754"/>
    <mergeCell ref="AC745:AD745"/>
    <mergeCell ref="AC746:AD746"/>
    <mergeCell ref="AC747:AD747"/>
    <mergeCell ref="AC748:AD748"/>
    <mergeCell ref="AC749:AD749"/>
    <mergeCell ref="AC740:AD740"/>
    <mergeCell ref="AC741:AD741"/>
    <mergeCell ref="AC742:AD742"/>
    <mergeCell ref="AC743:AD743"/>
    <mergeCell ref="AC744:AD744"/>
    <mergeCell ref="AC735:AD735"/>
    <mergeCell ref="AC736:AD736"/>
    <mergeCell ref="AC737:AD737"/>
    <mergeCell ref="AC738:AD738"/>
    <mergeCell ref="AC739:AD739"/>
    <mergeCell ref="AC730:AD730"/>
    <mergeCell ref="AC731:AD731"/>
    <mergeCell ref="AC732:AD732"/>
    <mergeCell ref="AC733:AD733"/>
    <mergeCell ref="AC734:AD734"/>
    <mergeCell ref="AC725:AD725"/>
    <mergeCell ref="AC726:AD726"/>
    <mergeCell ref="AC727:AD727"/>
    <mergeCell ref="AC728:AD728"/>
    <mergeCell ref="AC729:AD729"/>
    <mergeCell ref="AC720:AD720"/>
    <mergeCell ref="AC721:AD721"/>
    <mergeCell ref="AC722:AD722"/>
    <mergeCell ref="AC723:AD723"/>
    <mergeCell ref="AC724:AD724"/>
    <mergeCell ref="AC715:AD715"/>
    <mergeCell ref="AC716:AD716"/>
    <mergeCell ref="AC717:AD717"/>
    <mergeCell ref="AC718:AD718"/>
    <mergeCell ref="AC719:AD719"/>
    <mergeCell ref="AC710:AD710"/>
    <mergeCell ref="AC711:AD711"/>
    <mergeCell ref="AC712:AD712"/>
    <mergeCell ref="AC713:AD713"/>
    <mergeCell ref="AC714:AD714"/>
    <mergeCell ref="AC705:AD705"/>
    <mergeCell ref="AC706:AD706"/>
    <mergeCell ref="AC707:AD707"/>
    <mergeCell ref="AC708:AD708"/>
    <mergeCell ref="AC709:AD709"/>
    <mergeCell ref="AC700:AD700"/>
    <mergeCell ref="AC701:AD701"/>
    <mergeCell ref="AC702:AD702"/>
    <mergeCell ref="AC703:AD703"/>
    <mergeCell ref="AC704:AD704"/>
    <mergeCell ref="AC695:AD695"/>
    <mergeCell ref="AC696:AD696"/>
    <mergeCell ref="AC697:AD697"/>
    <mergeCell ref="AC698:AD698"/>
    <mergeCell ref="AC699:AD699"/>
    <mergeCell ref="AC690:AD690"/>
    <mergeCell ref="AC691:AD691"/>
    <mergeCell ref="AC692:AD692"/>
    <mergeCell ref="AC693:AD693"/>
    <mergeCell ref="AC694:AD694"/>
    <mergeCell ref="AC685:AD685"/>
    <mergeCell ref="AC686:AD686"/>
    <mergeCell ref="AC687:AD687"/>
    <mergeCell ref="AC688:AD688"/>
    <mergeCell ref="AC689:AD689"/>
    <mergeCell ref="AC680:AD680"/>
    <mergeCell ref="AC681:AD681"/>
    <mergeCell ref="AC682:AD682"/>
    <mergeCell ref="AC683:AD683"/>
    <mergeCell ref="AC684:AD684"/>
    <mergeCell ref="AC675:AD675"/>
    <mergeCell ref="AC676:AD676"/>
    <mergeCell ref="AC677:AD677"/>
    <mergeCell ref="AC678:AD678"/>
    <mergeCell ref="AC679:AD679"/>
    <mergeCell ref="AC670:AD670"/>
    <mergeCell ref="AC671:AD671"/>
    <mergeCell ref="AC672:AD672"/>
    <mergeCell ref="AC673:AD673"/>
    <mergeCell ref="AC674:AD674"/>
    <mergeCell ref="AC665:AD665"/>
    <mergeCell ref="AC666:AD666"/>
    <mergeCell ref="AC667:AD667"/>
    <mergeCell ref="AC668:AD668"/>
    <mergeCell ref="AC669:AD669"/>
    <mergeCell ref="AC660:AD660"/>
    <mergeCell ref="AC661:AD661"/>
    <mergeCell ref="AC662:AD662"/>
    <mergeCell ref="AC663:AD663"/>
    <mergeCell ref="AC664:AD664"/>
    <mergeCell ref="AC655:AD655"/>
    <mergeCell ref="AC656:AD656"/>
    <mergeCell ref="AC657:AD657"/>
    <mergeCell ref="AC658:AD658"/>
    <mergeCell ref="AC659:AD659"/>
    <mergeCell ref="AC650:AD650"/>
    <mergeCell ref="AC651:AD651"/>
    <mergeCell ref="AC652:AD652"/>
    <mergeCell ref="AC653:AD653"/>
    <mergeCell ref="AC654:AD654"/>
    <mergeCell ref="AC645:AD645"/>
    <mergeCell ref="AC646:AD646"/>
    <mergeCell ref="AC647:AD647"/>
    <mergeCell ref="AC648:AD648"/>
    <mergeCell ref="AC649:AD649"/>
    <mergeCell ref="AC640:AD640"/>
    <mergeCell ref="AC641:AD641"/>
    <mergeCell ref="AC642:AD642"/>
    <mergeCell ref="AC643:AD643"/>
    <mergeCell ref="AC644:AD644"/>
    <mergeCell ref="AC635:AD635"/>
    <mergeCell ref="AC636:AD636"/>
    <mergeCell ref="AC637:AD637"/>
    <mergeCell ref="AC638:AD638"/>
    <mergeCell ref="AC639:AD639"/>
    <mergeCell ref="AC629:AD629"/>
    <mergeCell ref="AC630:AD630"/>
    <mergeCell ref="AC631:AD631"/>
    <mergeCell ref="AC632:AD632"/>
    <mergeCell ref="AC633:AD633"/>
    <mergeCell ref="AC624:AD624"/>
    <mergeCell ref="AC625:AD625"/>
    <mergeCell ref="AC626:AD626"/>
    <mergeCell ref="AC627:AD627"/>
    <mergeCell ref="AC628:AD628"/>
    <mergeCell ref="AC619:AD619"/>
    <mergeCell ref="AC620:AD620"/>
    <mergeCell ref="AC621:AD621"/>
    <mergeCell ref="AC622:AD622"/>
    <mergeCell ref="AC623:AD623"/>
    <mergeCell ref="AC612:AD612"/>
    <mergeCell ref="AC615:AD615"/>
    <mergeCell ref="AC616:AD616"/>
    <mergeCell ref="AC617:AD617"/>
    <mergeCell ref="AC618:AD618"/>
    <mergeCell ref="AC607:AD607"/>
    <mergeCell ref="AC608:AD608"/>
    <mergeCell ref="AC609:AD609"/>
    <mergeCell ref="AC610:AD610"/>
    <mergeCell ref="AC611:AD611"/>
    <mergeCell ref="AC602:AD602"/>
    <mergeCell ref="AC603:AD603"/>
    <mergeCell ref="AC604:AD604"/>
    <mergeCell ref="AC605:AD605"/>
    <mergeCell ref="AC606:AD606"/>
    <mergeCell ref="AC597:AD597"/>
    <mergeCell ref="AC598:AD598"/>
    <mergeCell ref="AC599:AD599"/>
    <mergeCell ref="AC600:AD600"/>
    <mergeCell ref="AC601:AD601"/>
    <mergeCell ref="AC592:AD592"/>
    <mergeCell ref="AC593:AD593"/>
    <mergeCell ref="AC594:AD594"/>
    <mergeCell ref="AC595:AD595"/>
    <mergeCell ref="AC596:AD596"/>
    <mergeCell ref="AC587:AD587"/>
    <mergeCell ref="AC588:AD588"/>
    <mergeCell ref="AC589:AD589"/>
    <mergeCell ref="AC590:AD590"/>
    <mergeCell ref="AC591:AD591"/>
    <mergeCell ref="AC582:AD582"/>
    <mergeCell ref="AC583:AD583"/>
    <mergeCell ref="AC584:AD584"/>
    <mergeCell ref="AC585:AD585"/>
    <mergeCell ref="AC586:AD586"/>
    <mergeCell ref="AC577:AD577"/>
    <mergeCell ref="AC578:AD578"/>
    <mergeCell ref="AC579:AD579"/>
    <mergeCell ref="AC580:AD580"/>
    <mergeCell ref="AC581:AD581"/>
    <mergeCell ref="AC571:AD571"/>
    <mergeCell ref="AC572:AD572"/>
    <mergeCell ref="AC573:AD573"/>
    <mergeCell ref="AC574:AD574"/>
    <mergeCell ref="AC575:AD575"/>
    <mergeCell ref="AC566:AD566"/>
    <mergeCell ref="AC567:AD567"/>
    <mergeCell ref="AC568:AD568"/>
    <mergeCell ref="AC569:AD569"/>
    <mergeCell ref="AC570:AD570"/>
    <mergeCell ref="AC561:AD561"/>
    <mergeCell ref="AC562:AD562"/>
    <mergeCell ref="AC563:AD563"/>
    <mergeCell ref="AC564:AD564"/>
    <mergeCell ref="AC565:AD565"/>
    <mergeCell ref="AC556:AD556"/>
    <mergeCell ref="AC557:AD557"/>
    <mergeCell ref="AC558:AD558"/>
    <mergeCell ref="AC559:AD559"/>
    <mergeCell ref="AC560:AD560"/>
    <mergeCell ref="AC552:AD552"/>
    <mergeCell ref="AC553:AD553"/>
    <mergeCell ref="AC554:AD554"/>
    <mergeCell ref="AC545:AD545"/>
    <mergeCell ref="AC555:AD555"/>
    <mergeCell ref="AC538:AD538"/>
    <mergeCell ref="AC539:AD539"/>
    <mergeCell ref="AC540:AD540"/>
    <mergeCell ref="AC550:AD550"/>
    <mergeCell ref="AC551:AD551"/>
    <mergeCell ref="AC548:AD548"/>
    <mergeCell ref="AC549:AD549"/>
    <mergeCell ref="AC533:AD533"/>
    <mergeCell ref="AC534:AD534"/>
    <mergeCell ref="AC535:AD535"/>
    <mergeCell ref="AC536:AD536"/>
    <mergeCell ref="AC537:AD537"/>
    <mergeCell ref="AC528:AD528"/>
    <mergeCell ref="AC529:AD529"/>
    <mergeCell ref="AC530:AD530"/>
    <mergeCell ref="AC531:AD531"/>
    <mergeCell ref="AC532:AD532"/>
    <mergeCell ref="AC523:AD523"/>
    <mergeCell ref="AC524:AD524"/>
    <mergeCell ref="AC525:AD525"/>
    <mergeCell ref="AC526:AD526"/>
    <mergeCell ref="AC527:AD527"/>
    <mergeCell ref="AC518:AD518"/>
    <mergeCell ref="AC519:AD519"/>
    <mergeCell ref="AC520:AD520"/>
    <mergeCell ref="AC521:AD521"/>
    <mergeCell ref="AC522:AD522"/>
    <mergeCell ref="AC513:AD513"/>
    <mergeCell ref="AC514:AD514"/>
    <mergeCell ref="AC515:AD515"/>
    <mergeCell ref="AC516:AD516"/>
    <mergeCell ref="AC517:AD517"/>
    <mergeCell ref="AC508:AD508"/>
    <mergeCell ref="AC509:AD509"/>
    <mergeCell ref="AC510:AD510"/>
    <mergeCell ref="AC511:AD511"/>
    <mergeCell ref="AC512:AD512"/>
    <mergeCell ref="AC503:AD503"/>
    <mergeCell ref="AC504:AD504"/>
    <mergeCell ref="AC505:AD505"/>
    <mergeCell ref="AC506:AD506"/>
    <mergeCell ref="AC507:AD507"/>
    <mergeCell ref="AC498:AD498"/>
    <mergeCell ref="AC499:AD499"/>
    <mergeCell ref="AC500:AD500"/>
    <mergeCell ref="AC501:AD501"/>
    <mergeCell ref="AC502:AD502"/>
    <mergeCell ref="AC493:AD493"/>
    <mergeCell ref="AC494:AD494"/>
    <mergeCell ref="AC495:AD495"/>
    <mergeCell ref="AC496:AD496"/>
    <mergeCell ref="AC497:AD497"/>
    <mergeCell ref="AC488:AD488"/>
    <mergeCell ref="AC489:AD489"/>
    <mergeCell ref="AC490:AD490"/>
    <mergeCell ref="AC491:AD491"/>
    <mergeCell ref="AC492:AD492"/>
    <mergeCell ref="AC483:AD483"/>
    <mergeCell ref="AC484:AD484"/>
    <mergeCell ref="AC485:AD485"/>
    <mergeCell ref="AC486:AD486"/>
    <mergeCell ref="AC487:AD487"/>
    <mergeCell ref="AC478:AD478"/>
    <mergeCell ref="AC479:AD479"/>
    <mergeCell ref="AC480:AD480"/>
    <mergeCell ref="AC481:AD481"/>
    <mergeCell ref="AC482:AD482"/>
    <mergeCell ref="AC473:AD473"/>
    <mergeCell ref="AC474:AD474"/>
    <mergeCell ref="AC475:AD475"/>
    <mergeCell ref="AC476:AD476"/>
    <mergeCell ref="AC477:AD477"/>
    <mergeCell ref="AC468:AD468"/>
    <mergeCell ref="AC469:AD469"/>
    <mergeCell ref="AC470:AD470"/>
    <mergeCell ref="AC471:AD471"/>
    <mergeCell ref="AC472:AD472"/>
    <mergeCell ref="AC463:AD463"/>
    <mergeCell ref="AC464:AD464"/>
    <mergeCell ref="AC465:AD465"/>
    <mergeCell ref="AC466:AD466"/>
    <mergeCell ref="AC467:AD467"/>
    <mergeCell ref="AC458:AD458"/>
    <mergeCell ref="AC459:AD459"/>
    <mergeCell ref="AC460:AD460"/>
    <mergeCell ref="AC461:AD461"/>
    <mergeCell ref="AC462:AD462"/>
    <mergeCell ref="AC453:AD453"/>
    <mergeCell ref="AC454:AD454"/>
    <mergeCell ref="AC455:AD455"/>
    <mergeCell ref="AC456:AD456"/>
    <mergeCell ref="AC457:AD457"/>
    <mergeCell ref="AC448:AD448"/>
    <mergeCell ref="AC449:AD449"/>
    <mergeCell ref="AC450:AD450"/>
    <mergeCell ref="AC451:AD451"/>
    <mergeCell ref="AC452:AD452"/>
    <mergeCell ref="AC443:AD443"/>
    <mergeCell ref="AC444:AD444"/>
    <mergeCell ref="AC445:AD445"/>
    <mergeCell ref="AC446:AD446"/>
    <mergeCell ref="AC447:AD447"/>
    <mergeCell ref="AC438:AD438"/>
    <mergeCell ref="AC439:AD439"/>
    <mergeCell ref="AC440:AD440"/>
    <mergeCell ref="AC441:AD441"/>
    <mergeCell ref="AC442:AD442"/>
    <mergeCell ref="AC433:AD433"/>
    <mergeCell ref="AC434:AD434"/>
    <mergeCell ref="AC435:AD435"/>
    <mergeCell ref="AC436:AD436"/>
    <mergeCell ref="AC437:AD437"/>
    <mergeCell ref="AC428:AD428"/>
    <mergeCell ref="AC429:AD429"/>
    <mergeCell ref="AC430:AD430"/>
    <mergeCell ref="AC431:AD431"/>
    <mergeCell ref="AC432:AD432"/>
    <mergeCell ref="AC423:AD423"/>
    <mergeCell ref="AC424:AD424"/>
    <mergeCell ref="AC425:AD425"/>
    <mergeCell ref="AC426:AD426"/>
    <mergeCell ref="AC427:AD427"/>
    <mergeCell ref="AC418:AD418"/>
    <mergeCell ref="AC419:AD419"/>
    <mergeCell ref="AC420:AD420"/>
    <mergeCell ref="AC421:AD421"/>
    <mergeCell ref="AC422:AD422"/>
    <mergeCell ref="AC413:AD413"/>
    <mergeCell ref="AC414:AD414"/>
    <mergeCell ref="AC415:AD415"/>
    <mergeCell ref="AC416:AD416"/>
    <mergeCell ref="AC417:AD417"/>
    <mergeCell ref="AC408:AD408"/>
    <mergeCell ref="AC409:AD409"/>
    <mergeCell ref="AC410:AD410"/>
    <mergeCell ref="AC411:AD411"/>
    <mergeCell ref="AC412:AD412"/>
    <mergeCell ref="AC403:AD403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402:AD402"/>
    <mergeCell ref="AC393:AD393"/>
    <mergeCell ref="AC394:AD394"/>
    <mergeCell ref="AC395:AD395"/>
    <mergeCell ref="AC396:AD396"/>
    <mergeCell ref="AC397:AD397"/>
    <mergeCell ref="AC388:AD388"/>
    <mergeCell ref="AC389:AD389"/>
    <mergeCell ref="AC390:AD390"/>
    <mergeCell ref="AC391:AD391"/>
    <mergeCell ref="AC392:AD392"/>
    <mergeCell ref="AC383:AD383"/>
    <mergeCell ref="AC384:AD384"/>
    <mergeCell ref="AC385:AD385"/>
    <mergeCell ref="AC386:AD386"/>
    <mergeCell ref="AC387:AD387"/>
    <mergeCell ref="AC378:AD378"/>
    <mergeCell ref="AC379:AD379"/>
    <mergeCell ref="AC380:AD380"/>
    <mergeCell ref="AC381:AD381"/>
    <mergeCell ref="AC382:AD382"/>
    <mergeCell ref="AC373:AD373"/>
    <mergeCell ref="AC374:AD374"/>
    <mergeCell ref="AC375:AD375"/>
    <mergeCell ref="AC376:AD376"/>
    <mergeCell ref="AC377:AD377"/>
    <mergeCell ref="AC368:AD368"/>
    <mergeCell ref="AC369:AD369"/>
    <mergeCell ref="AC370:AD370"/>
    <mergeCell ref="AC371:AD371"/>
    <mergeCell ref="AC372:AD372"/>
    <mergeCell ref="AC363:AD363"/>
    <mergeCell ref="AC364:AD364"/>
    <mergeCell ref="AC365:AD365"/>
    <mergeCell ref="AC366:AD366"/>
    <mergeCell ref="AC367:AD367"/>
    <mergeCell ref="AC358:AD358"/>
    <mergeCell ref="AC359:AD359"/>
    <mergeCell ref="AC360:AD360"/>
    <mergeCell ref="AC361:AD361"/>
    <mergeCell ref="AC362:AD362"/>
    <mergeCell ref="AC353:AD353"/>
    <mergeCell ref="AC354:AD354"/>
    <mergeCell ref="AC355:AD355"/>
    <mergeCell ref="AC356:AD356"/>
    <mergeCell ref="AC357:AD357"/>
    <mergeCell ref="AC348:AD348"/>
    <mergeCell ref="AC349:AD349"/>
    <mergeCell ref="AC350:AD350"/>
    <mergeCell ref="AC351:AD351"/>
    <mergeCell ref="AC352:AD352"/>
    <mergeCell ref="AC343:AD343"/>
    <mergeCell ref="AC344:AD344"/>
    <mergeCell ref="AC345:AD345"/>
    <mergeCell ref="AC346:AD346"/>
    <mergeCell ref="AC347:AD347"/>
    <mergeCell ref="AC338:AD338"/>
    <mergeCell ref="AC339:AD339"/>
    <mergeCell ref="AC340:AD340"/>
    <mergeCell ref="AC341:AD341"/>
    <mergeCell ref="AC342:AD342"/>
    <mergeCell ref="AC333:AD333"/>
    <mergeCell ref="AC334:AD334"/>
    <mergeCell ref="AC335:AD335"/>
    <mergeCell ref="AC336:AD336"/>
    <mergeCell ref="AC337:AD337"/>
    <mergeCell ref="AC328:AD328"/>
    <mergeCell ref="AC329:AD329"/>
    <mergeCell ref="AC330:AD330"/>
    <mergeCell ref="AC331:AD331"/>
    <mergeCell ref="AC332:AD332"/>
    <mergeCell ref="AC323:AD323"/>
    <mergeCell ref="AC324:AD324"/>
    <mergeCell ref="AC325:AD325"/>
    <mergeCell ref="AC326:AD326"/>
    <mergeCell ref="AC327:AD327"/>
    <mergeCell ref="AC318:AD318"/>
    <mergeCell ref="AC319:AD319"/>
    <mergeCell ref="AC320:AD320"/>
    <mergeCell ref="AC321:AD321"/>
    <mergeCell ref="AC322:AD322"/>
    <mergeCell ref="AC313:AD313"/>
    <mergeCell ref="AC314:AD314"/>
    <mergeCell ref="AC315:AD315"/>
    <mergeCell ref="AC316:AD316"/>
    <mergeCell ref="AC317:AD317"/>
    <mergeCell ref="AC308:AD308"/>
    <mergeCell ref="AC309:AD309"/>
    <mergeCell ref="AC310:AD310"/>
    <mergeCell ref="AC311:AD311"/>
    <mergeCell ref="AC312:AD312"/>
    <mergeCell ref="AC303:AD303"/>
    <mergeCell ref="AC304:AD304"/>
    <mergeCell ref="AC305:AD305"/>
    <mergeCell ref="AC306:AD306"/>
    <mergeCell ref="AC307:AD307"/>
    <mergeCell ref="AC298:AD298"/>
    <mergeCell ref="AC299:AD299"/>
    <mergeCell ref="AC300:AD300"/>
    <mergeCell ref="AC301:AD301"/>
    <mergeCell ref="AC302:AD302"/>
    <mergeCell ref="AC294:AD294"/>
    <mergeCell ref="AC295:AD295"/>
    <mergeCell ref="AC296:AD296"/>
    <mergeCell ref="AC297:AD297"/>
    <mergeCell ref="AC289:AD289"/>
    <mergeCell ref="AC290:AD290"/>
    <mergeCell ref="AC291:AD291"/>
    <mergeCell ref="AC292:AD292"/>
    <mergeCell ref="AC293:AD293"/>
    <mergeCell ref="AC284:AD284"/>
    <mergeCell ref="AC285:AD285"/>
    <mergeCell ref="AC286:AD286"/>
    <mergeCell ref="AC287:AD287"/>
    <mergeCell ref="AC288:AD288"/>
    <mergeCell ref="AC279:AD279"/>
    <mergeCell ref="AC280:AD280"/>
    <mergeCell ref="AC281:AD281"/>
    <mergeCell ref="AC282:AD282"/>
    <mergeCell ref="AC283:AD283"/>
    <mergeCell ref="AC273:AD273"/>
    <mergeCell ref="AC275:AD275"/>
    <mergeCell ref="AC276:AD276"/>
    <mergeCell ref="AC277:AD277"/>
    <mergeCell ref="AC278:AD278"/>
    <mergeCell ref="AC268:AD268"/>
    <mergeCell ref="AC269:AD269"/>
    <mergeCell ref="AC270:AD270"/>
    <mergeCell ref="AC271:AD271"/>
    <mergeCell ref="AC272:AD272"/>
    <mergeCell ref="AC263:AD263"/>
    <mergeCell ref="AC264:AD264"/>
    <mergeCell ref="AC265:AD265"/>
    <mergeCell ref="AC266:AD266"/>
    <mergeCell ref="AC267:AD267"/>
    <mergeCell ref="AC258:AD258"/>
    <mergeCell ref="AC259:AD259"/>
    <mergeCell ref="AC260:AD260"/>
    <mergeCell ref="AC261:AD261"/>
    <mergeCell ref="AC262:AD262"/>
    <mergeCell ref="AC253:AD253"/>
    <mergeCell ref="AC254:AD254"/>
    <mergeCell ref="AC255:AD255"/>
    <mergeCell ref="AC256:AD256"/>
    <mergeCell ref="AC257:AD257"/>
    <mergeCell ref="AC248:AD248"/>
    <mergeCell ref="AC249:AD249"/>
    <mergeCell ref="AC250:AD250"/>
    <mergeCell ref="AC251:AD251"/>
    <mergeCell ref="AC252:AD252"/>
    <mergeCell ref="AC243:AD243"/>
    <mergeCell ref="AC244:AD244"/>
    <mergeCell ref="AC245:AD245"/>
    <mergeCell ref="AC246:AD246"/>
    <mergeCell ref="AC247:AD247"/>
    <mergeCell ref="AC238:AD238"/>
    <mergeCell ref="AC239:AD239"/>
    <mergeCell ref="AC240:AD240"/>
    <mergeCell ref="AC241:AD241"/>
    <mergeCell ref="AC242:AD242"/>
    <mergeCell ref="AC204:AD204"/>
    <mergeCell ref="AC205:AD205"/>
    <mergeCell ref="AC206:AD206"/>
    <mergeCell ref="AC207:AD207"/>
    <mergeCell ref="AC198:AD198"/>
    <mergeCell ref="AC199:AD199"/>
    <mergeCell ref="AC200:AD200"/>
    <mergeCell ref="AC201:AD201"/>
    <mergeCell ref="AC202:AD202"/>
    <mergeCell ref="AC233:AD233"/>
    <mergeCell ref="AC234:AD234"/>
    <mergeCell ref="AC235:AD235"/>
    <mergeCell ref="AC236:AD236"/>
    <mergeCell ref="AC237:AD237"/>
    <mergeCell ref="AC228:AD228"/>
    <mergeCell ref="AC229:AD229"/>
    <mergeCell ref="AC230:AD230"/>
    <mergeCell ref="AC231:AD231"/>
    <mergeCell ref="AC232:AD232"/>
    <mergeCell ref="AC223:AD223"/>
    <mergeCell ref="AC224:AD224"/>
    <mergeCell ref="AC225:AD225"/>
    <mergeCell ref="AC226:AD226"/>
    <mergeCell ref="AC227:AD227"/>
    <mergeCell ref="AC218:AD218"/>
    <mergeCell ref="AC219:AD219"/>
    <mergeCell ref="AC220:AD220"/>
    <mergeCell ref="AC221:AD221"/>
    <mergeCell ref="AC222:AD222"/>
    <mergeCell ref="AC161:AD161"/>
    <mergeCell ref="AC162:AD162"/>
    <mergeCell ref="AC163:AD163"/>
    <mergeCell ref="AC164:AD164"/>
    <mergeCell ref="AC165:AD165"/>
    <mergeCell ref="AC547:AD547"/>
    <mergeCell ref="AC193:AD193"/>
    <mergeCell ref="AC194:AD194"/>
    <mergeCell ref="AC195:AD195"/>
    <mergeCell ref="AC196:AD196"/>
    <mergeCell ref="AC197:AD197"/>
    <mergeCell ref="AC188:AD188"/>
    <mergeCell ref="AC189:AD189"/>
    <mergeCell ref="AC190:AD190"/>
    <mergeCell ref="AC191:AD191"/>
    <mergeCell ref="AC192:AD192"/>
    <mergeCell ref="AC183:AD183"/>
    <mergeCell ref="AC184:AD184"/>
    <mergeCell ref="AC185:AD185"/>
    <mergeCell ref="AC186:AD186"/>
    <mergeCell ref="AC187:AD187"/>
    <mergeCell ref="AC178:AD178"/>
    <mergeCell ref="AC179:AD179"/>
    <mergeCell ref="AC180:AD180"/>
    <mergeCell ref="AC181:AD181"/>
    <mergeCell ref="AC182:AD182"/>
    <mergeCell ref="AC213:AD213"/>
    <mergeCell ref="AC214:AD214"/>
    <mergeCell ref="AC215:AD215"/>
    <mergeCell ref="AC541:AD541"/>
    <mergeCell ref="AC212:AD212"/>
    <mergeCell ref="AC203:AD203"/>
    <mergeCell ref="AC152:AD152"/>
    <mergeCell ref="AC153:AD153"/>
    <mergeCell ref="AC154:AD154"/>
    <mergeCell ref="AC155:AD155"/>
    <mergeCell ref="AC147:AD147"/>
    <mergeCell ref="AC148:AD148"/>
    <mergeCell ref="AC546:AD546"/>
    <mergeCell ref="AC149:AD149"/>
    <mergeCell ref="AC150:AD150"/>
    <mergeCell ref="AC142:AD142"/>
    <mergeCell ref="AC143:AD143"/>
    <mergeCell ref="AC144:AD144"/>
    <mergeCell ref="AC145:AD145"/>
    <mergeCell ref="AC146:AD146"/>
    <mergeCell ref="AC173:AD173"/>
    <mergeCell ref="AC174:AD174"/>
    <mergeCell ref="AC175:AD175"/>
    <mergeCell ref="AC176:AD176"/>
    <mergeCell ref="AC177:AD177"/>
    <mergeCell ref="AC169:AD169"/>
    <mergeCell ref="AC170:AD170"/>
    <mergeCell ref="AC171:AD171"/>
    <mergeCell ref="AC172:AD172"/>
    <mergeCell ref="AC166:AD166"/>
    <mergeCell ref="AC167:AD167"/>
    <mergeCell ref="AC216:AD216"/>
    <mergeCell ref="AC217:AD217"/>
    <mergeCell ref="AC208:AD208"/>
    <mergeCell ref="AC209:AD209"/>
    <mergeCell ref="AC210:AD210"/>
    <mergeCell ref="AC211:AD211"/>
    <mergeCell ref="AC168:AD168"/>
    <mergeCell ref="AC112:AD112"/>
    <mergeCell ref="AC614:AD614"/>
    <mergeCell ref="AC104:AD104"/>
    <mergeCell ref="AC105:AD105"/>
    <mergeCell ref="AC106:AD106"/>
    <mergeCell ref="AC107:AD107"/>
    <mergeCell ref="AC108:AD108"/>
    <mergeCell ref="AC137:AD137"/>
    <mergeCell ref="AC138:AD138"/>
    <mergeCell ref="AC139:AD139"/>
    <mergeCell ref="AC140:AD140"/>
    <mergeCell ref="AC141:AD141"/>
    <mergeCell ref="AC132:AD132"/>
    <mergeCell ref="AC133:AD133"/>
    <mergeCell ref="AC134:AD134"/>
    <mergeCell ref="AC135:AD135"/>
    <mergeCell ref="AC136:AD136"/>
    <mergeCell ref="AC127:AD127"/>
    <mergeCell ref="AC128:AD128"/>
    <mergeCell ref="AC129:AD129"/>
    <mergeCell ref="AC130:AD130"/>
    <mergeCell ref="AC131:AD131"/>
    <mergeCell ref="AC123:AD123"/>
    <mergeCell ref="AC124:AD124"/>
    <mergeCell ref="AC125:AD125"/>
    <mergeCell ref="AC126:AD126"/>
    <mergeCell ref="AC156:AD156"/>
    <mergeCell ref="AC157:AD157"/>
    <mergeCell ref="AC158:AD158"/>
    <mergeCell ref="AC159:AD159"/>
    <mergeCell ref="AC160:AD160"/>
    <mergeCell ref="AC151:AD151"/>
    <mergeCell ref="AC100:AD100"/>
    <mergeCell ref="AC101:AD101"/>
    <mergeCell ref="AC102:AD102"/>
    <mergeCell ref="AC103:AD103"/>
    <mergeCell ref="AC95:AD95"/>
    <mergeCell ref="AC96:AD96"/>
    <mergeCell ref="AC544:AD544"/>
    <mergeCell ref="AC97:AD97"/>
    <mergeCell ref="AC98:AD98"/>
    <mergeCell ref="AC91:AD91"/>
    <mergeCell ref="AC543:AD543"/>
    <mergeCell ref="AC92:AD92"/>
    <mergeCell ref="AC93:AD93"/>
    <mergeCell ref="AC94:AD94"/>
    <mergeCell ref="AC86:AD86"/>
    <mergeCell ref="AC87:AD87"/>
    <mergeCell ref="AC88:AD88"/>
    <mergeCell ref="AC89:AD89"/>
    <mergeCell ref="AC90:AD90"/>
    <mergeCell ref="AC118:AD118"/>
    <mergeCell ref="AC119:AD119"/>
    <mergeCell ref="AC120:AD120"/>
    <mergeCell ref="AC121:AD121"/>
    <mergeCell ref="AC122:AD122"/>
    <mergeCell ref="AC113:AD113"/>
    <mergeCell ref="AC114:AD114"/>
    <mergeCell ref="AC115:AD115"/>
    <mergeCell ref="AC116:AD116"/>
    <mergeCell ref="AC117:AD117"/>
    <mergeCell ref="AC109:AD109"/>
    <mergeCell ref="AC110:AD110"/>
    <mergeCell ref="AC111:AD111"/>
    <mergeCell ref="AC60:AD60"/>
    <mergeCell ref="AC61:AD61"/>
    <mergeCell ref="AC55:AD55"/>
    <mergeCell ref="AC56:AD56"/>
    <mergeCell ref="AC613:AD613"/>
    <mergeCell ref="AC57:AD57"/>
    <mergeCell ref="AC50:AD50"/>
    <mergeCell ref="AC51:AD51"/>
    <mergeCell ref="AC52:AD52"/>
    <mergeCell ref="AC53:AD53"/>
    <mergeCell ref="AC54:AD54"/>
    <mergeCell ref="AC82:AD82"/>
    <mergeCell ref="AC83:AD83"/>
    <mergeCell ref="AC542:AD542"/>
    <mergeCell ref="AC84:AD84"/>
    <mergeCell ref="AC85:AD85"/>
    <mergeCell ref="AC77:AD77"/>
    <mergeCell ref="AC78:AD78"/>
    <mergeCell ref="AC79:AD79"/>
    <mergeCell ref="AC80:AD80"/>
    <mergeCell ref="AC81:AD81"/>
    <mergeCell ref="AC72:AD72"/>
    <mergeCell ref="AC73:AD73"/>
    <mergeCell ref="AC74:AD74"/>
    <mergeCell ref="AC75:AD75"/>
    <mergeCell ref="AC76:AD76"/>
    <mergeCell ref="AC67:AD67"/>
    <mergeCell ref="AC68:AD68"/>
    <mergeCell ref="AC69:AD69"/>
    <mergeCell ref="AC70:AD70"/>
    <mergeCell ref="AC71:AD71"/>
    <mergeCell ref="AC99:AD99"/>
    <mergeCell ref="K1120:L1120"/>
    <mergeCell ref="K1121:L1121"/>
    <mergeCell ref="K1118:L1118"/>
    <mergeCell ref="K1119:L1119"/>
    <mergeCell ref="K1096:L1096"/>
    <mergeCell ref="K1097:L1097"/>
    <mergeCell ref="K1098:L1098"/>
    <mergeCell ref="K1099:L1099"/>
    <mergeCell ref="K1100:L1100"/>
    <mergeCell ref="K1090:L1090"/>
    <mergeCell ref="K1091:L1091"/>
    <mergeCell ref="K1092:L1092"/>
    <mergeCell ref="K1093:L1093"/>
    <mergeCell ref="K1095:L1095"/>
    <mergeCell ref="K1085:L1085"/>
    <mergeCell ref="K1086:L1086"/>
    <mergeCell ref="K1087:L1087"/>
    <mergeCell ref="K1089:L1089"/>
    <mergeCell ref="K1115:L1115"/>
    <mergeCell ref="K1116:L1116"/>
    <mergeCell ref="K1117:L1117"/>
    <mergeCell ref="K1110:L1110"/>
    <mergeCell ref="K1111:L1111"/>
    <mergeCell ref="K1112:L1112"/>
    <mergeCell ref="K1113:L1113"/>
    <mergeCell ref="K1114:L1114"/>
    <mergeCell ref="K1105:L1105"/>
    <mergeCell ref="K1106:L1106"/>
    <mergeCell ref="K1107:L1107"/>
    <mergeCell ref="K1108:L1108"/>
    <mergeCell ref="K1109:L1109"/>
    <mergeCell ref="K1101:L1101"/>
    <mergeCell ref="K1058:L1058"/>
    <mergeCell ref="K1059:L1059"/>
    <mergeCell ref="K1050:L1050"/>
    <mergeCell ref="K1051:L1051"/>
    <mergeCell ref="K1052:L1052"/>
    <mergeCell ref="K1053:L1053"/>
    <mergeCell ref="K1054:L1054"/>
    <mergeCell ref="K1045:L1045"/>
    <mergeCell ref="K1046:L1046"/>
    <mergeCell ref="K1047:L1047"/>
    <mergeCell ref="AC25:AD25"/>
    <mergeCell ref="AC26:AD26"/>
    <mergeCell ref="AC27:AD27"/>
    <mergeCell ref="AC28:AD28"/>
    <mergeCell ref="AC29:AD29"/>
    <mergeCell ref="AC20:AD20"/>
    <mergeCell ref="AC21:AD21"/>
    <mergeCell ref="AC22:AD22"/>
    <mergeCell ref="AC23:AD23"/>
    <mergeCell ref="AC24:AD24"/>
    <mergeCell ref="AC45:AD45"/>
    <mergeCell ref="AC46:AD46"/>
    <mergeCell ref="AC47:AD47"/>
    <mergeCell ref="AC48:AD48"/>
    <mergeCell ref="AC49:AD49"/>
    <mergeCell ref="AC40:AD40"/>
    <mergeCell ref="AC41:AD41"/>
    <mergeCell ref="AC42:AD42"/>
    <mergeCell ref="AC43:AD43"/>
    <mergeCell ref="AC44:AD44"/>
    <mergeCell ref="AC35:AD35"/>
    <mergeCell ref="AC36:AD36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K1055:L1055"/>
    <mergeCell ref="K1056:L1056"/>
    <mergeCell ref="K1057:L1057"/>
    <mergeCell ref="AC37:AD37"/>
    <mergeCell ref="AC38:AD38"/>
    <mergeCell ref="AC39:AD39"/>
    <mergeCell ref="AC30:AD30"/>
    <mergeCell ref="AC31:AD31"/>
    <mergeCell ref="AC32:AD32"/>
    <mergeCell ref="AC33:AD33"/>
    <mergeCell ref="AC34:AD34"/>
    <mergeCell ref="AC62:AD62"/>
    <mergeCell ref="AC63:AD63"/>
    <mergeCell ref="AC64:AD64"/>
    <mergeCell ref="AC65:AD65"/>
    <mergeCell ref="AC66:AD66"/>
    <mergeCell ref="AC58:AD58"/>
    <mergeCell ref="AC59:AD59"/>
    <mergeCell ref="K1102:L1102"/>
    <mergeCell ref="K1103:L1103"/>
    <mergeCell ref="K1104:L1104"/>
    <mergeCell ref="K1088:L1088"/>
    <mergeCell ref="K1079:L1079"/>
    <mergeCell ref="K1070:L1070"/>
    <mergeCell ref="K1071:L1071"/>
    <mergeCell ref="K1072:L1072"/>
    <mergeCell ref="K1073:L1073"/>
    <mergeCell ref="K1074:L1074"/>
    <mergeCell ref="K1065:L1065"/>
    <mergeCell ref="K1066:L1066"/>
    <mergeCell ref="K1067:L1067"/>
    <mergeCell ref="K1068:L1068"/>
    <mergeCell ref="K1069:L1069"/>
    <mergeCell ref="K1060:L1060"/>
    <mergeCell ref="K1061:L1061"/>
    <mergeCell ref="K1062:L1062"/>
    <mergeCell ref="K1063:L1063"/>
    <mergeCell ref="K1064:L1064"/>
    <mergeCell ref="K1084:L1084"/>
    <mergeCell ref="K1075:L1075"/>
    <mergeCell ref="K1076:L1076"/>
    <mergeCell ref="K1077:L1077"/>
    <mergeCell ref="K1078:L1078"/>
    <mergeCell ref="K1080:L1080"/>
    <mergeCell ref="K1081:L1081"/>
    <mergeCell ref="K1082:L1082"/>
    <mergeCell ref="K1083:L1083"/>
    <mergeCell ref="K1048:L1048"/>
    <mergeCell ref="K1049:L1049"/>
    <mergeCell ref="K1040:L1040"/>
    <mergeCell ref="K1041:L1041"/>
    <mergeCell ref="K1042:L1042"/>
    <mergeCell ref="K1043:L1043"/>
    <mergeCell ref="K1044:L1044"/>
    <mergeCell ref="K1035:L1035"/>
    <mergeCell ref="K1036:L1036"/>
    <mergeCell ref="K1037:L1037"/>
    <mergeCell ref="K1038:L1038"/>
    <mergeCell ref="K1039:L1039"/>
    <mergeCell ref="K1030:L1030"/>
    <mergeCell ref="K1031:L1031"/>
    <mergeCell ref="K1032:L1032"/>
    <mergeCell ref="K1033:L1033"/>
    <mergeCell ref="K1034:L1034"/>
    <mergeCell ref="K1026:L1026"/>
    <mergeCell ref="K1027:L1027"/>
    <mergeCell ref="K1028:L1028"/>
    <mergeCell ref="K1029:L1029"/>
    <mergeCell ref="K1021:L1021"/>
    <mergeCell ref="K1022:L1022"/>
    <mergeCell ref="K1023:L1023"/>
    <mergeCell ref="K1024:L1024"/>
    <mergeCell ref="K1025:L1025"/>
    <mergeCell ref="K1016:L1016"/>
    <mergeCell ref="K1017:L1017"/>
    <mergeCell ref="K1018:L1018"/>
    <mergeCell ref="K1019:L1019"/>
    <mergeCell ref="K1020:L1020"/>
    <mergeCell ref="K1011:L1011"/>
    <mergeCell ref="K1012:L1012"/>
    <mergeCell ref="K1013:L1013"/>
    <mergeCell ref="K1014:L1014"/>
    <mergeCell ref="K1015:L1015"/>
    <mergeCell ref="K1006:L1006"/>
    <mergeCell ref="K1007:L1007"/>
    <mergeCell ref="K1008:L1008"/>
    <mergeCell ref="K1009:L1009"/>
    <mergeCell ref="K1010:L1010"/>
    <mergeCell ref="K1001:L1001"/>
    <mergeCell ref="K1002:L1002"/>
    <mergeCell ref="K1003:L1003"/>
    <mergeCell ref="K1004:L1004"/>
    <mergeCell ref="K1005:L1005"/>
    <mergeCell ref="K996:L996"/>
    <mergeCell ref="K997:L997"/>
    <mergeCell ref="K998:L998"/>
    <mergeCell ref="K999:L999"/>
    <mergeCell ref="K1000:L1000"/>
    <mergeCell ref="K991:L991"/>
    <mergeCell ref="K992:L992"/>
    <mergeCell ref="K993:L993"/>
    <mergeCell ref="K994:L994"/>
    <mergeCell ref="K995:L995"/>
    <mergeCell ref="K986:L986"/>
    <mergeCell ref="K987:L987"/>
    <mergeCell ref="K988:L988"/>
    <mergeCell ref="K989:L989"/>
    <mergeCell ref="K990:L990"/>
    <mergeCell ref="K981:L981"/>
    <mergeCell ref="K982:L982"/>
    <mergeCell ref="K983:L983"/>
    <mergeCell ref="K984:L984"/>
    <mergeCell ref="K985:L985"/>
    <mergeCell ref="K976:L976"/>
    <mergeCell ref="K977:L977"/>
    <mergeCell ref="K978:L978"/>
    <mergeCell ref="K979:L979"/>
    <mergeCell ref="K980:L980"/>
    <mergeCell ref="K971:L971"/>
    <mergeCell ref="K972:L972"/>
    <mergeCell ref="K973:L973"/>
    <mergeCell ref="K974:L974"/>
    <mergeCell ref="K975:L975"/>
    <mergeCell ref="K966:L966"/>
    <mergeCell ref="K967:L967"/>
    <mergeCell ref="K968:L968"/>
    <mergeCell ref="K969:L969"/>
    <mergeCell ref="K970:L970"/>
    <mergeCell ref="K961:L961"/>
    <mergeCell ref="K962:L962"/>
    <mergeCell ref="K963:L963"/>
    <mergeCell ref="K964:L964"/>
    <mergeCell ref="K965:L965"/>
    <mergeCell ref="K956:L956"/>
    <mergeCell ref="K957:L957"/>
    <mergeCell ref="K958:L958"/>
    <mergeCell ref="K959:L959"/>
    <mergeCell ref="K960:L960"/>
    <mergeCell ref="K951:L951"/>
    <mergeCell ref="K952:L952"/>
    <mergeCell ref="K953:L953"/>
    <mergeCell ref="K954:L954"/>
    <mergeCell ref="K955:L955"/>
    <mergeCell ref="K946:L946"/>
    <mergeCell ref="K947:L947"/>
    <mergeCell ref="K948:L948"/>
    <mergeCell ref="K949:L949"/>
    <mergeCell ref="K950:L950"/>
    <mergeCell ref="K941:L941"/>
    <mergeCell ref="K942:L942"/>
    <mergeCell ref="K943:L943"/>
    <mergeCell ref="K944:L944"/>
    <mergeCell ref="K945:L945"/>
    <mergeCell ref="K936:L936"/>
    <mergeCell ref="K937:L937"/>
    <mergeCell ref="K938:L938"/>
    <mergeCell ref="K939:L939"/>
    <mergeCell ref="K940:L940"/>
    <mergeCell ref="K931:L931"/>
    <mergeCell ref="K932:L932"/>
    <mergeCell ref="K933:L933"/>
    <mergeCell ref="K934:L934"/>
    <mergeCell ref="K935:L935"/>
    <mergeCell ref="K926:L926"/>
    <mergeCell ref="K927:L927"/>
    <mergeCell ref="K928:L928"/>
    <mergeCell ref="K929:L929"/>
    <mergeCell ref="K930:L930"/>
    <mergeCell ref="K923:L923"/>
    <mergeCell ref="K924:L924"/>
    <mergeCell ref="K925:L925"/>
    <mergeCell ref="K918:L918"/>
    <mergeCell ref="K919:L919"/>
    <mergeCell ref="K920:L920"/>
    <mergeCell ref="K921:L921"/>
    <mergeCell ref="K922:L922"/>
    <mergeCell ref="K913:L913"/>
    <mergeCell ref="K914:L914"/>
    <mergeCell ref="K915:L915"/>
    <mergeCell ref="K916:L916"/>
    <mergeCell ref="K917:L917"/>
    <mergeCell ref="K908:L908"/>
    <mergeCell ref="K909:L909"/>
    <mergeCell ref="K910:L910"/>
    <mergeCell ref="K911:L911"/>
    <mergeCell ref="K912:L912"/>
    <mergeCell ref="K903:L903"/>
    <mergeCell ref="K904:L904"/>
    <mergeCell ref="K905:L905"/>
    <mergeCell ref="K906:L906"/>
    <mergeCell ref="K907:L907"/>
    <mergeCell ref="K898:L898"/>
    <mergeCell ref="K899:L899"/>
    <mergeCell ref="K900:L900"/>
    <mergeCell ref="K901:L901"/>
    <mergeCell ref="K902:L902"/>
    <mergeCell ref="K893:L893"/>
    <mergeCell ref="K894:L894"/>
    <mergeCell ref="K895:L895"/>
    <mergeCell ref="K896:L896"/>
    <mergeCell ref="K897:L897"/>
    <mergeCell ref="K888:L888"/>
    <mergeCell ref="K889:L889"/>
    <mergeCell ref="K890:L890"/>
    <mergeCell ref="K891:L891"/>
    <mergeCell ref="K892:L892"/>
    <mergeCell ref="K883:L883"/>
    <mergeCell ref="K884:L884"/>
    <mergeCell ref="K885:L885"/>
    <mergeCell ref="K886:L886"/>
    <mergeCell ref="K887:L887"/>
    <mergeCell ref="K878:L878"/>
    <mergeCell ref="K879:L879"/>
    <mergeCell ref="K880:L880"/>
    <mergeCell ref="K881:L881"/>
    <mergeCell ref="K882:L882"/>
    <mergeCell ref="K873:L873"/>
    <mergeCell ref="K874:L874"/>
    <mergeCell ref="K875:L875"/>
    <mergeCell ref="K876:L876"/>
    <mergeCell ref="K877:L877"/>
    <mergeCell ref="K868:L868"/>
    <mergeCell ref="K869:L869"/>
    <mergeCell ref="K870:L870"/>
    <mergeCell ref="K871:L871"/>
    <mergeCell ref="K872:L872"/>
    <mergeCell ref="K863:L863"/>
    <mergeCell ref="K864:L864"/>
    <mergeCell ref="K865:L865"/>
    <mergeCell ref="K866:L866"/>
    <mergeCell ref="K867:L867"/>
    <mergeCell ref="K858:L858"/>
    <mergeCell ref="K859:L859"/>
    <mergeCell ref="K860:L860"/>
    <mergeCell ref="K861:L861"/>
    <mergeCell ref="K862:L862"/>
    <mergeCell ref="K852:L852"/>
    <mergeCell ref="K853:L853"/>
    <mergeCell ref="K854:L854"/>
    <mergeCell ref="K855:L855"/>
    <mergeCell ref="K857:L857"/>
    <mergeCell ref="K856:L856"/>
    <mergeCell ref="K847:L847"/>
    <mergeCell ref="K848:L848"/>
    <mergeCell ref="K849:L849"/>
    <mergeCell ref="K850:L850"/>
    <mergeCell ref="K851:L851"/>
    <mergeCell ref="K842:L842"/>
    <mergeCell ref="K843:L843"/>
    <mergeCell ref="K844:L844"/>
    <mergeCell ref="K845:L845"/>
    <mergeCell ref="K846:L846"/>
    <mergeCell ref="K837:L837"/>
    <mergeCell ref="K838:L838"/>
    <mergeCell ref="K839:L839"/>
    <mergeCell ref="K840:L840"/>
    <mergeCell ref="K841:L841"/>
    <mergeCell ref="K832:L832"/>
    <mergeCell ref="K833:L833"/>
    <mergeCell ref="K834:L834"/>
    <mergeCell ref="K835:L835"/>
    <mergeCell ref="K836:L836"/>
    <mergeCell ref="K827:L827"/>
    <mergeCell ref="K828:L828"/>
    <mergeCell ref="K829:L829"/>
    <mergeCell ref="K830:L830"/>
    <mergeCell ref="K831:L831"/>
    <mergeCell ref="K822:L822"/>
    <mergeCell ref="K823:L823"/>
    <mergeCell ref="K824:L824"/>
    <mergeCell ref="K825:L825"/>
    <mergeCell ref="K826:L826"/>
    <mergeCell ref="K817:L817"/>
    <mergeCell ref="K818:L818"/>
    <mergeCell ref="K819:L819"/>
    <mergeCell ref="K820:L820"/>
    <mergeCell ref="K821:L821"/>
    <mergeCell ref="K812:L812"/>
    <mergeCell ref="K813:L813"/>
    <mergeCell ref="K814:L814"/>
    <mergeCell ref="K815:L815"/>
    <mergeCell ref="K816:L816"/>
    <mergeCell ref="K807:L807"/>
    <mergeCell ref="K808:L808"/>
    <mergeCell ref="K809:L809"/>
    <mergeCell ref="K810:L810"/>
    <mergeCell ref="K811:L811"/>
    <mergeCell ref="K802:L802"/>
    <mergeCell ref="K803:L803"/>
    <mergeCell ref="K804:L804"/>
    <mergeCell ref="K805:L805"/>
    <mergeCell ref="K806:L806"/>
    <mergeCell ref="K797:L797"/>
    <mergeCell ref="K798:L798"/>
    <mergeCell ref="K799:L799"/>
    <mergeCell ref="K800:L800"/>
    <mergeCell ref="K801:L801"/>
    <mergeCell ref="K792:L792"/>
    <mergeCell ref="K793:L793"/>
    <mergeCell ref="K794:L794"/>
    <mergeCell ref="K795:L795"/>
    <mergeCell ref="K796:L796"/>
    <mergeCell ref="K787:L787"/>
    <mergeCell ref="K788:L788"/>
    <mergeCell ref="K789:L789"/>
    <mergeCell ref="K790:L790"/>
    <mergeCell ref="K791:L791"/>
    <mergeCell ref="K782:L782"/>
    <mergeCell ref="K783:L783"/>
    <mergeCell ref="K784:L784"/>
    <mergeCell ref="K785:L785"/>
    <mergeCell ref="K786:L786"/>
    <mergeCell ref="K777:L777"/>
    <mergeCell ref="K778:L778"/>
    <mergeCell ref="K779:L779"/>
    <mergeCell ref="K780:L780"/>
    <mergeCell ref="K781:L781"/>
    <mergeCell ref="K772:L772"/>
    <mergeCell ref="K773:L773"/>
    <mergeCell ref="K774:L774"/>
    <mergeCell ref="K775:L775"/>
    <mergeCell ref="K776:L776"/>
    <mergeCell ref="K767:L767"/>
    <mergeCell ref="K768:L768"/>
    <mergeCell ref="K769:L769"/>
    <mergeCell ref="K770:L770"/>
    <mergeCell ref="K771:L771"/>
    <mergeCell ref="K762:L762"/>
    <mergeCell ref="K763:L763"/>
    <mergeCell ref="K764:L764"/>
    <mergeCell ref="K765:L765"/>
    <mergeCell ref="K766:L766"/>
    <mergeCell ref="K757:L757"/>
    <mergeCell ref="K758:L758"/>
    <mergeCell ref="K759:L759"/>
    <mergeCell ref="K760:L760"/>
    <mergeCell ref="K761:L761"/>
    <mergeCell ref="K752:L752"/>
    <mergeCell ref="K753:L753"/>
    <mergeCell ref="K754:L754"/>
    <mergeCell ref="K755:L755"/>
    <mergeCell ref="K756:L756"/>
    <mergeCell ref="K747:L747"/>
    <mergeCell ref="K748:L748"/>
    <mergeCell ref="K749:L749"/>
    <mergeCell ref="K750:L750"/>
    <mergeCell ref="K751:L751"/>
    <mergeCell ref="K742:L742"/>
    <mergeCell ref="K743:L743"/>
    <mergeCell ref="K744:L744"/>
    <mergeCell ref="K745:L745"/>
    <mergeCell ref="K746:L746"/>
    <mergeCell ref="K737:L737"/>
    <mergeCell ref="K738:L738"/>
    <mergeCell ref="K739:L739"/>
    <mergeCell ref="K740:L740"/>
    <mergeCell ref="K741:L741"/>
    <mergeCell ref="K732:L732"/>
    <mergeCell ref="K733:L733"/>
    <mergeCell ref="K734:L734"/>
    <mergeCell ref="K735:L735"/>
    <mergeCell ref="K736:L736"/>
    <mergeCell ref="K727:L727"/>
    <mergeCell ref="K728:L728"/>
    <mergeCell ref="K729:L729"/>
    <mergeCell ref="K730:L730"/>
    <mergeCell ref="K731:L731"/>
    <mergeCell ref="K722:L722"/>
    <mergeCell ref="K723:L723"/>
    <mergeCell ref="K724:L724"/>
    <mergeCell ref="K725:L725"/>
    <mergeCell ref="K726:L726"/>
    <mergeCell ref="K717:L717"/>
    <mergeCell ref="K718:L718"/>
    <mergeCell ref="K719:L719"/>
    <mergeCell ref="K720:L720"/>
    <mergeCell ref="K721:L721"/>
    <mergeCell ref="K712:L712"/>
    <mergeCell ref="K713:L713"/>
    <mergeCell ref="K714:L714"/>
    <mergeCell ref="K715:L715"/>
    <mergeCell ref="K716:L716"/>
    <mergeCell ref="K707:L707"/>
    <mergeCell ref="K708:L708"/>
    <mergeCell ref="K709:L709"/>
    <mergeCell ref="K710:L710"/>
    <mergeCell ref="K711:L711"/>
    <mergeCell ref="K702:L702"/>
    <mergeCell ref="K703:L703"/>
    <mergeCell ref="K704:L704"/>
    <mergeCell ref="K705:L705"/>
    <mergeCell ref="K706:L706"/>
    <mergeCell ref="K697:L697"/>
    <mergeCell ref="K698:L698"/>
    <mergeCell ref="K699:L699"/>
    <mergeCell ref="K700:L700"/>
    <mergeCell ref="K701:L701"/>
    <mergeCell ref="K692:L692"/>
    <mergeCell ref="K693:L693"/>
    <mergeCell ref="K694:L694"/>
    <mergeCell ref="K695:L695"/>
    <mergeCell ref="K696:L696"/>
    <mergeCell ref="K687:L687"/>
    <mergeCell ref="K688:L688"/>
    <mergeCell ref="K689:L689"/>
    <mergeCell ref="K690:L690"/>
    <mergeCell ref="K691:L691"/>
    <mergeCell ref="K682:L682"/>
    <mergeCell ref="K683:L683"/>
    <mergeCell ref="K684:L684"/>
    <mergeCell ref="K685:L685"/>
    <mergeCell ref="K686:L686"/>
    <mergeCell ref="K677:L677"/>
    <mergeCell ref="K678:L678"/>
    <mergeCell ref="K679:L679"/>
    <mergeCell ref="K680:L680"/>
    <mergeCell ref="K681:L681"/>
    <mergeCell ref="K672:L672"/>
    <mergeCell ref="K673:L673"/>
    <mergeCell ref="K674:L674"/>
    <mergeCell ref="K675:L675"/>
    <mergeCell ref="K676:L676"/>
    <mergeCell ref="K667:L667"/>
    <mergeCell ref="K668:L668"/>
    <mergeCell ref="K669:L669"/>
    <mergeCell ref="K670:L670"/>
    <mergeCell ref="K671:L671"/>
    <mergeCell ref="K662:L662"/>
    <mergeCell ref="K663:L663"/>
    <mergeCell ref="K664:L664"/>
    <mergeCell ref="K665:L665"/>
    <mergeCell ref="K666:L666"/>
    <mergeCell ref="K657:L657"/>
    <mergeCell ref="K658:L658"/>
    <mergeCell ref="K659:L659"/>
    <mergeCell ref="K660:L660"/>
    <mergeCell ref="K661:L661"/>
    <mergeCell ref="K652:L652"/>
    <mergeCell ref="K653:L653"/>
    <mergeCell ref="K654:L654"/>
    <mergeCell ref="K655:L655"/>
    <mergeCell ref="K656:L656"/>
    <mergeCell ref="K647:L647"/>
    <mergeCell ref="K648:L648"/>
    <mergeCell ref="K649:L649"/>
    <mergeCell ref="K650:L650"/>
    <mergeCell ref="K651:L651"/>
    <mergeCell ref="K642:L642"/>
    <mergeCell ref="K643:L643"/>
    <mergeCell ref="K644:L644"/>
    <mergeCell ref="K645:L645"/>
    <mergeCell ref="K646:L646"/>
    <mergeCell ref="K637:L637"/>
    <mergeCell ref="K638:L638"/>
    <mergeCell ref="K639:L639"/>
    <mergeCell ref="K640:L640"/>
    <mergeCell ref="K641:L641"/>
    <mergeCell ref="K631:L631"/>
    <mergeCell ref="K632:L632"/>
    <mergeCell ref="K633:L633"/>
    <mergeCell ref="K635:L635"/>
    <mergeCell ref="K636:L636"/>
    <mergeCell ref="K634:L634"/>
    <mergeCell ref="K626:L626"/>
    <mergeCell ref="K627:L627"/>
    <mergeCell ref="K628:L628"/>
    <mergeCell ref="K629:L629"/>
    <mergeCell ref="K630:L630"/>
    <mergeCell ref="K621:L621"/>
    <mergeCell ref="K622:L622"/>
    <mergeCell ref="K623:L623"/>
    <mergeCell ref="K624:L624"/>
    <mergeCell ref="K625:L625"/>
    <mergeCell ref="K616:L616"/>
    <mergeCell ref="K617:L617"/>
    <mergeCell ref="K618:L618"/>
    <mergeCell ref="K619:L619"/>
    <mergeCell ref="K620:L620"/>
    <mergeCell ref="K609:L609"/>
    <mergeCell ref="K610:L610"/>
    <mergeCell ref="K611:L611"/>
    <mergeCell ref="K612:L612"/>
    <mergeCell ref="K615:L615"/>
    <mergeCell ref="K604:L604"/>
    <mergeCell ref="K605:L605"/>
    <mergeCell ref="K607:L607"/>
    <mergeCell ref="K608:L608"/>
    <mergeCell ref="K599:L599"/>
    <mergeCell ref="K600:L600"/>
    <mergeCell ref="K601:L601"/>
    <mergeCell ref="K602:L602"/>
    <mergeCell ref="K603:L603"/>
    <mergeCell ref="K594:L594"/>
    <mergeCell ref="K595:L595"/>
    <mergeCell ref="K596:L596"/>
    <mergeCell ref="K597:L597"/>
    <mergeCell ref="K598:L598"/>
    <mergeCell ref="K589:L589"/>
    <mergeCell ref="K590:L590"/>
    <mergeCell ref="K591:L591"/>
    <mergeCell ref="K592:L592"/>
    <mergeCell ref="K593:L593"/>
    <mergeCell ref="K584:L584"/>
    <mergeCell ref="K585:L585"/>
    <mergeCell ref="K586:L586"/>
    <mergeCell ref="K587:L587"/>
    <mergeCell ref="K588:L588"/>
    <mergeCell ref="K579:L579"/>
    <mergeCell ref="K580:L580"/>
    <mergeCell ref="K581:L581"/>
    <mergeCell ref="K582:L582"/>
    <mergeCell ref="K583:L583"/>
    <mergeCell ref="K573:L573"/>
    <mergeCell ref="K574:L574"/>
    <mergeCell ref="K575:L575"/>
    <mergeCell ref="K577:L577"/>
    <mergeCell ref="K578:L578"/>
    <mergeCell ref="K568:L568"/>
    <mergeCell ref="K569:L569"/>
    <mergeCell ref="K570:L570"/>
    <mergeCell ref="K571:L571"/>
    <mergeCell ref="K572:L572"/>
    <mergeCell ref="K563:L563"/>
    <mergeCell ref="K564:L564"/>
    <mergeCell ref="K565:L565"/>
    <mergeCell ref="K566:L566"/>
    <mergeCell ref="K567:L567"/>
    <mergeCell ref="K558:L558"/>
    <mergeCell ref="K559:L559"/>
    <mergeCell ref="K560:L560"/>
    <mergeCell ref="K561:L561"/>
    <mergeCell ref="K562:L562"/>
    <mergeCell ref="K554:L554"/>
    <mergeCell ref="K545:L545"/>
    <mergeCell ref="K555:L555"/>
    <mergeCell ref="K556:L556"/>
    <mergeCell ref="K557:L557"/>
    <mergeCell ref="K540:L540"/>
    <mergeCell ref="K550:L550"/>
    <mergeCell ref="K551:L551"/>
    <mergeCell ref="K552:L552"/>
    <mergeCell ref="K553:L553"/>
    <mergeCell ref="K548:L548"/>
    <mergeCell ref="K549:L549"/>
    <mergeCell ref="K535:L535"/>
    <mergeCell ref="K536:L536"/>
    <mergeCell ref="K537:L537"/>
    <mergeCell ref="K538:L538"/>
    <mergeCell ref="K539:L539"/>
    <mergeCell ref="K530:L530"/>
    <mergeCell ref="K531:L531"/>
    <mergeCell ref="K532:L532"/>
    <mergeCell ref="K533:L533"/>
    <mergeCell ref="K534:L534"/>
    <mergeCell ref="K525:L525"/>
    <mergeCell ref="K526:L526"/>
    <mergeCell ref="K527:L527"/>
    <mergeCell ref="K528:L528"/>
    <mergeCell ref="K520:L520"/>
    <mergeCell ref="K521:L521"/>
    <mergeCell ref="K522:L522"/>
    <mergeCell ref="K523:L523"/>
    <mergeCell ref="K524:L524"/>
    <mergeCell ref="K515:L515"/>
    <mergeCell ref="K516:L516"/>
    <mergeCell ref="K517:L517"/>
    <mergeCell ref="K518:L518"/>
    <mergeCell ref="K519:L519"/>
    <mergeCell ref="K510:L510"/>
    <mergeCell ref="K511:L511"/>
    <mergeCell ref="K512:L512"/>
    <mergeCell ref="K513:L513"/>
    <mergeCell ref="K514:L514"/>
    <mergeCell ref="K505:L505"/>
    <mergeCell ref="K506:L506"/>
    <mergeCell ref="K507:L507"/>
    <mergeCell ref="K508:L508"/>
    <mergeCell ref="K509:L509"/>
    <mergeCell ref="K500:L500"/>
    <mergeCell ref="K501:L501"/>
    <mergeCell ref="K502:L502"/>
    <mergeCell ref="K503:L503"/>
    <mergeCell ref="K504:L504"/>
    <mergeCell ref="K495:L495"/>
    <mergeCell ref="K496:L496"/>
    <mergeCell ref="K497:L497"/>
    <mergeCell ref="K498:L498"/>
    <mergeCell ref="K499:L499"/>
    <mergeCell ref="K490:L490"/>
    <mergeCell ref="K491:L491"/>
    <mergeCell ref="K492:L492"/>
    <mergeCell ref="K493:L493"/>
    <mergeCell ref="K494:L494"/>
    <mergeCell ref="K485:L485"/>
    <mergeCell ref="K486:L486"/>
    <mergeCell ref="K487:L487"/>
    <mergeCell ref="K488:L488"/>
    <mergeCell ref="K489:L489"/>
    <mergeCell ref="K481:L481"/>
    <mergeCell ref="K482:L482"/>
    <mergeCell ref="K483:L483"/>
    <mergeCell ref="K484:L484"/>
    <mergeCell ref="K475:L475"/>
    <mergeCell ref="K476:L476"/>
    <mergeCell ref="K477:L477"/>
    <mergeCell ref="K478:L478"/>
    <mergeCell ref="K479:L479"/>
    <mergeCell ref="K470:L470"/>
    <mergeCell ref="K471:L471"/>
    <mergeCell ref="K472:L472"/>
    <mergeCell ref="K473:L473"/>
    <mergeCell ref="K474:L474"/>
    <mergeCell ref="K465:L465"/>
    <mergeCell ref="K466:L466"/>
    <mergeCell ref="K467:L467"/>
    <mergeCell ref="K468:L468"/>
    <mergeCell ref="K469:L469"/>
    <mergeCell ref="K460:L460"/>
    <mergeCell ref="K461:L461"/>
    <mergeCell ref="K462:L462"/>
    <mergeCell ref="K463:L463"/>
    <mergeCell ref="K455:L455"/>
    <mergeCell ref="K456:L456"/>
    <mergeCell ref="K457:L457"/>
    <mergeCell ref="K458:L458"/>
    <mergeCell ref="K459:L459"/>
    <mergeCell ref="K450:L450"/>
    <mergeCell ref="K451:L451"/>
    <mergeCell ref="K452:L452"/>
    <mergeCell ref="K453:L453"/>
    <mergeCell ref="K454:L454"/>
    <mergeCell ref="K445:L445"/>
    <mergeCell ref="K446:L446"/>
    <mergeCell ref="K447:L447"/>
    <mergeCell ref="K448:L448"/>
    <mergeCell ref="K449:L449"/>
    <mergeCell ref="K440:L440"/>
    <mergeCell ref="K441:L441"/>
    <mergeCell ref="K442:L442"/>
    <mergeCell ref="K443:L443"/>
    <mergeCell ref="K444:L444"/>
    <mergeCell ref="K435:L435"/>
    <mergeCell ref="K436:L436"/>
    <mergeCell ref="K437:L437"/>
    <mergeCell ref="K438:L438"/>
    <mergeCell ref="K439:L439"/>
    <mergeCell ref="K430:L430"/>
    <mergeCell ref="K431:L431"/>
    <mergeCell ref="K432:L432"/>
    <mergeCell ref="K433:L433"/>
    <mergeCell ref="K434:L434"/>
    <mergeCell ref="K425:L425"/>
    <mergeCell ref="K426:L426"/>
    <mergeCell ref="K427:L427"/>
    <mergeCell ref="K428:L428"/>
    <mergeCell ref="K429:L429"/>
    <mergeCell ref="K420:L420"/>
    <mergeCell ref="K421:L421"/>
    <mergeCell ref="K422:L422"/>
    <mergeCell ref="K423:L423"/>
    <mergeCell ref="K424:L424"/>
    <mergeCell ref="K415:L415"/>
    <mergeCell ref="K416:L416"/>
    <mergeCell ref="K417:L417"/>
    <mergeCell ref="K418:L418"/>
    <mergeCell ref="K419:L419"/>
    <mergeCell ref="K410:L410"/>
    <mergeCell ref="K411:L411"/>
    <mergeCell ref="K412:L412"/>
    <mergeCell ref="K413:L413"/>
    <mergeCell ref="K414:L414"/>
    <mergeCell ref="K405:L405"/>
    <mergeCell ref="K406:L406"/>
    <mergeCell ref="K407:L407"/>
    <mergeCell ref="K408:L408"/>
    <mergeCell ref="K409:L409"/>
    <mergeCell ref="K400:L400"/>
    <mergeCell ref="K401:L401"/>
    <mergeCell ref="K402:L402"/>
    <mergeCell ref="K403:L403"/>
    <mergeCell ref="K404:L404"/>
    <mergeCell ref="K395:L395"/>
    <mergeCell ref="K396:L396"/>
    <mergeCell ref="K397:L397"/>
    <mergeCell ref="K398:L398"/>
    <mergeCell ref="K399:L399"/>
    <mergeCell ref="K390:L390"/>
    <mergeCell ref="K391:L391"/>
    <mergeCell ref="K392:L392"/>
    <mergeCell ref="K393:L393"/>
    <mergeCell ref="K394:L394"/>
    <mergeCell ref="K385:L385"/>
    <mergeCell ref="K386:L386"/>
    <mergeCell ref="K387:L387"/>
    <mergeCell ref="K388:L388"/>
    <mergeCell ref="K389:L389"/>
    <mergeCell ref="K380:L380"/>
    <mergeCell ref="K381:L381"/>
    <mergeCell ref="K382:L382"/>
    <mergeCell ref="K383:L383"/>
    <mergeCell ref="K384:L384"/>
    <mergeCell ref="K375:L375"/>
    <mergeCell ref="K376:L376"/>
    <mergeCell ref="K377:L377"/>
    <mergeCell ref="K378:L378"/>
    <mergeCell ref="K379:L379"/>
    <mergeCell ref="K370:L370"/>
    <mergeCell ref="K371:L371"/>
    <mergeCell ref="K372:L372"/>
    <mergeCell ref="K373:L373"/>
    <mergeCell ref="K374:L374"/>
    <mergeCell ref="K365:L365"/>
    <mergeCell ref="K366:L366"/>
    <mergeCell ref="K367:L367"/>
    <mergeCell ref="K368:L368"/>
    <mergeCell ref="K369:L369"/>
    <mergeCell ref="K360:L360"/>
    <mergeCell ref="K361:L361"/>
    <mergeCell ref="K362:L362"/>
    <mergeCell ref="K363:L363"/>
    <mergeCell ref="K364:L364"/>
    <mergeCell ref="K355:L355"/>
    <mergeCell ref="K356:L356"/>
    <mergeCell ref="K357:L357"/>
    <mergeCell ref="K358:L358"/>
    <mergeCell ref="K359:L359"/>
    <mergeCell ref="K350:L350"/>
    <mergeCell ref="K351:L351"/>
    <mergeCell ref="K352:L352"/>
    <mergeCell ref="K353:L353"/>
    <mergeCell ref="K354:L354"/>
    <mergeCell ref="K345:L345"/>
    <mergeCell ref="K346:L346"/>
    <mergeCell ref="K347:L347"/>
    <mergeCell ref="K348:L348"/>
    <mergeCell ref="K349:L349"/>
    <mergeCell ref="K340:L340"/>
    <mergeCell ref="K341:L341"/>
    <mergeCell ref="K342:L342"/>
    <mergeCell ref="K343:L343"/>
    <mergeCell ref="K344:L344"/>
    <mergeCell ref="K335:L335"/>
    <mergeCell ref="K336:L336"/>
    <mergeCell ref="K337:L337"/>
    <mergeCell ref="K338:L338"/>
    <mergeCell ref="K339:L339"/>
    <mergeCell ref="K330:L330"/>
    <mergeCell ref="K331:L331"/>
    <mergeCell ref="K332:L332"/>
    <mergeCell ref="K333:L333"/>
    <mergeCell ref="K334:L334"/>
    <mergeCell ref="K325:L325"/>
    <mergeCell ref="K326:L326"/>
    <mergeCell ref="K327:L327"/>
    <mergeCell ref="K328:L328"/>
    <mergeCell ref="K329:L329"/>
    <mergeCell ref="K320:L320"/>
    <mergeCell ref="K321:L321"/>
    <mergeCell ref="K322:L322"/>
    <mergeCell ref="K323:L323"/>
    <mergeCell ref="K324:L324"/>
    <mergeCell ref="K315:L315"/>
    <mergeCell ref="K316:L316"/>
    <mergeCell ref="K317:L317"/>
    <mergeCell ref="K318:L318"/>
    <mergeCell ref="K319:L319"/>
    <mergeCell ref="K310:L310"/>
    <mergeCell ref="K311:L311"/>
    <mergeCell ref="K312:L312"/>
    <mergeCell ref="K313:L313"/>
    <mergeCell ref="K314:L314"/>
    <mergeCell ref="K305:L305"/>
    <mergeCell ref="K306:L306"/>
    <mergeCell ref="K307:L307"/>
    <mergeCell ref="K308:L308"/>
    <mergeCell ref="K309:L309"/>
    <mergeCell ref="K300:L300"/>
    <mergeCell ref="K301:L301"/>
    <mergeCell ref="K302:L302"/>
    <mergeCell ref="K303:L303"/>
    <mergeCell ref="K304:L304"/>
    <mergeCell ref="K296:L296"/>
    <mergeCell ref="K297:L297"/>
    <mergeCell ref="K298:L298"/>
    <mergeCell ref="K299:L299"/>
    <mergeCell ref="K291:L291"/>
    <mergeCell ref="K292:L292"/>
    <mergeCell ref="K293:L293"/>
    <mergeCell ref="K294:L294"/>
    <mergeCell ref="K295:L295"/>
    <mergeCell ref="K286:L286"/>
    <mergeCell ref="K287:L287"/>
    <mergeCell ref="K288:L288"/>
    <mergeCell ref="K289:L289"/>
    <mergeCell ref="K290:L290"/>
    <mergeCell ref="K281:L281"/>
    <mergeCell ref="K282:L282"/>
    <mergeCell ref="K283:L283"/>
    <mergeCell ref="K284:L284"/>
    <mergeCell ref="K285:L285"/>
    <mergeCell ref="K278:L278"/>
    <mergeCell ref="K279:L279"/>
    <mergeCell ref="K280:L280"/>
    <mergeCell ref="K270:L270"/>
    <mergeCell ref="K271:L271"/>
    <mergeCell ref="K272:L272"/>
    <mergeCell ref="K273:L273"/>
    <mergeCell ref="K275:L275"/>
    <mergeCell ref="K265:L265"/>
    <mergeCell ref="K266:L266"/>
    <mergeCell ref="K267:L267"/>
    <mergeCell ref="K268:L268"/>
    <mergeCell ref="K269:L269"/>
    <mergeCell ref="K260:L260"/>
    <mergeCell ref="K261:L261"/>
    <mergeCell ref="K262:L262"/>
    <mergeCell ref="K263:L263"/>
    <mergeCell ref="K264:L264"/>
    <mergeCell ref="K274:L274"/>
    <mergeCell ref="K245:L245"/>
    <mergeCell ref="K246:L246"/>
    <mergeCell ref="K248:L248"/>
    <mergeCell ref="K240:L240"/>
    <mergeCell ref="K241:L241"/>
    <mergeCell ref="K242:L242"/>
    <mergeCell ref="K243:L243"/>
    <mergeCell ref="K244:L244"/>
    <mergeCell ref="K238:L238"/>
    <mergeCell ref="K239:L239"/>
    <mergeCell ref="K230:L230"/>
    <mergeCell ref="K231:L231"/>
    <mergeCell ref="K232:L232"/>
    <mergeCell ref="K233:L233"/>
    <mergeCell ref="K234:L234"/>
    <mergeCell ref="K276:L276"/>
    <mergeCell ref="K277:L277"/>
    <mergeCell ref="K221:L221"/>
    <mergeCell ref="K222:L222"/>
    <mergeCell ref="K223:L223"/>
    <mergeCell ref="K224:L224"/>
    <mergeCell ref="K547:L547"/>
    <mergeCell ref="K195:L195"/>
    <mergeCell ref="K196:L196"/>
    <mergeCell ref="K197:L197"/>
    <mergeCell ref="K198:L198"/>
    <mergeCell ref="K199:L199"/>
    <mergeCell ref="K190:L190"/>
    <mergeCell ref="K191:L191"/>
    <mergeCell ref="K192:L192"/>
    <mergeCell ref="K193:L193"/>
    <mergeCell ref="K194:L194"/>
    <mergeCell ref="K218:L218"/>
    <mergeCell ref="K219:L219"/>
    <mergeCell ref="K210:L210"/>
    <mergeCell ref="K211:L211"/>
    <mergeCell ref="K212:L212"/>
    <mergeCell ref="K213:L213"/>
    <mergeCell ref="K214:L214"/>
    <mergeCell ref="K255:L255"/>
    <mergeCell ref="K256:L256"/>
    <mergeCell ref="K257:L257"/>
    <mergeCell ref="K258:L258"/>
    <mergeCell ref="K259:L259"/>
    <mergeCell ref="K250:L250"/>
    <mergeCell ref="K251:L251"/>
    <mergeCell ref="K252:L252"/>
    <mergeCell ref="K253:L253"/>
    <mergeCell ref="K254:L254"/>
    <mergeCell ref="K185:L185"/>
    <mergeCell ref="K186:L186"/>
    <mergeCell ref="K187:L187"/>
    <mergeCell ref="K188:L188"/>
    <mergeCell ref="K189:L189"/>
    <mergeCell ref="K180:L180"/>
    <mergeCell ref="K181:L181"/>
    <mergeCell ref="K182:L182"/>
    <mergeCell ref="K184:L184"/>
    <mergeCell ref="K215:L215"/>
    <mergeCell ref="K216:L216"/>
    <mergeCell ref="K546:L546"/>
    <mergeCell ref="K217:L217"/>
    <mergeCell ref="K200:L200"/>
    <mergeCell ref="K201:L201"/>
    <mergeCell ref="K202:L202"/>
    <mergeCell ref="K203:L203"/>
    <mergeCell ref="K204:L204"/>
    <mergeCell ref="K235:L235"/>
    <mergeCell ref="K236:L236"/>
    <mergeCell ref="K237:L237"/>
    <mergeCell ref="K205:L205"/>
    <mergeCell ref="K206:L206"/>
    <mergeCell ref="K207:L207"/>
    <mergeCell ref="K208:L208"/>
    <mergeCell ref="K209:L209"/>
    <mergeCell ref="K225:L225"/>
    <mergeCell ref="K226:L226"/>
    <mergeCell ref="K227:L227"/>
    <mergeCell ref="K228:L228"/>
    <mergeCell ref="K229:L229"/>
    <mergeCell ref="K220:L220"/>
    <mergeCell ref="K175:L175"/>
    <mergeCell ref="K176:L176"/>
    <mergeCell ref="K177:L177"/>
    <mergeCell ref="K178:L178"/>
    <mergeCell ref="K179:L179"/>
    <mergeCell ref="K171:L171"/>
    <mergeCell ref="K172:L172"/>
    <mergeCell ref="K173:L173"/>
    <mergeCell ref="K174:L174"/>
    <mergeCell ref="K168:L168"/>
    <mergeCell ref="K169:L169"/>
    <mergeCell ref="K170:L170"/>
    <mergeCell ref="K163:L163"/>
    <mergeCell ref="K164:L164"/>
    <mergeCell ref="K165:L165"/>
    <mergeCell ref="K166:L166"/>
    <mergeCell ref="K167:L167"/>
    <mergeCell ref="K130:L130"/>
    <mergeCell ref="K131:L131"/>
    <mergeCell ref="K132:L132"/>
    <mergeCell ref="K133:L133"/>
    <mergeCell ref="K125:L125"/>
    <mergeCell ref="K126:L126"/>
    <mergeCell ref="K127:L127"/>
    <mergeCell ref="K128:L128"/>
    <mergeCell ref="K158:L158"/>
    <mergeCell ref="K159:L159"/>
    <mergeCell ref="K160:L160"/>
    <mergeCell ref="K161:L161"/>
    <mergeCell ref="K162:L162"/>
    <mergeCell ref="K153:L153"/>
    <mergeCell ref="K154:L154"/>
    <mergeCell ref="K155:L155"/>
    <mergeCell ref="K156:L156"/>
    <mergeCell ref="K157:L157"/>
    <mergeCell ref="K149:L149"/>
    <mergeCell ref="K150:L150"/>
    <mergeCell ref="K151:L151"/>
    <mergeCell ref="K152:L152"/>
    <mergeCell ref="K144:L144"/>
    <mergeCell ref="K145:L145"/>
    <mergeCell ref="K146:L146"/>
    <mergeCell ref="K147:L147"/>
    <mergeCell ref="K148:L148"/>
    <mergeCell ref="K120:L120"/>
    <mergeCell ref="K121:L121"/>
    <mergeCell ref="K122:L122"/>
    <mergeCell ref="K123:L123"/>
    <mergeCell ref="K124:L124"/>
    <mergeCell ref="K115:L115"/>
    <mergeCell ref="K116:L116"/>
    <mergeCell ref="K117:L117"/>
    <mergeCell ref="K118:L118"/>
    <mergeCell ref="K119:L119"/>
    <mergeCell ref="K111:L111"/>
    <mergeCell ref="K112:L112"/>
    <mergeCell ref="K614:L614"/>
    <mergeCell ref="K113:L113"/>
    <mergeCell ref="K114:L114"/>
    <mergeCell ref="K106:L106"/>
    <mergeCell ref="K107:L107"/>
    <mergeCell ref="K108:L108"/>
    <mergeCell ref="K109:L109"/>
    <mergeCell ref="K110:L110"/>
    <mergeCell ref="K542:L542"/>
    <mergeCell ref="K139:L139"/>
    <mergeCell ref="K140:L140"/>
    <mergeCell ref="K141:L141"/>
    <mergeCell ref="K142:L142"/>
    <mergeCell ref="K143:L143"/>
    <mergeCell ref="K134:L134"/>
    <mergeCell ref="K135:L135"/>
    <mergeCell ref="K136:L136"/>
    <mergeCell ref="K137:L137"/>
    <mergeCell ref="K138:L138"/>
    <mergeCell ref="K129:L129"/>
    <mergeCell ref="K78:L78"/>
    <mergeCell ref="K69:L69"/>
    <mergeCell ref="K70:L70"/>
    <mergeCell ref="K71:L71"/>
    <mergeCell ref="K72:L72"/>
    <mergeCell ref="K73:L73"/>
    <mergeCell ref="K101:L101"/>
    <mergeCell ref="K102:L102"/>
    <mergeCell ref="K103:L103"/>
    <mergeCell ref="K104:L104"/>
    <mergeCell ref="K105:L105"/>
    <mergeCell ref="K97:L97"/>
    <mergeCell ref="K98:L98"/>
    <mergeCell ref="K99:L99"/>
    <mergeCell ref="K100:L100"/>
    <mergeCell ref="K92:L92"/>
    <mergeCell ref="K93:L93"/>
    <mergeCell ref="K94:L94"/>
    <mergeCell ref="K95:L95"/>
    <mergeCell ref="K96:L96"/>
    <mergeCell ref="K88:L88"/>
    <mergeCell ref="K89:L89"/>
    <mergeCell ref="K90:L90"/>
    <mergeCell ref="K91:L91"/>
    <mergeCell ref="K64:L64"/>
    <mergeCell ref="K65:L65"/>
    <mergeCell ref="K66:L66"/>
    <mergeCell ref="K67:L67"/>
    <mergeCell ref="K68:L68"/>
    <mergeCell ref="K60:L60"/>
    <mergeCell ref="K61:L61"/>
    <mergeCell ref="K62:L62"/>
    <mergeCell ref="K63:L63"/>
    <mergeCell ref="K613:L613"/>
    <mergeCell ref="K57:L57"/>
    <mergeCell ref="K58:L58"/>
    <mergeCell ref="K59:L59"/>
    <mergeCell ref="K52:L52"/>
    <mergeCell ref="K53:L53"/>
    <mergeCell ref="K54:L54"/>
    <mergeCell ref="K55:L55"/>
    <mergeCell ref="K56:L56"/>
    <mergeCell ref="K541:L541"/>
    <mergeCell ref="K84:L84"/>
    <mergeCell ref="K85:L85"/>
    <mergeCell ref="K86:L86"/>
    <mergeCell ref="K87:L87"/>
    <mergeCell ref="K79:L79"/>
    <mergeCell ref="K80:L80"/>
    <mergeCell ref="K81:L81"/>
    <mergeCell ref="K82:L82"/>
    <mergeCell ref="K83:L83"/>
    <mergeCell ref="K74:L74"/>
    <mergeCell ref="K75:L75"/>
    <mergeCell ref="K76:L76"/>
    <mergeCell ref="K77:L77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K8:L8"/>
    <mergeCell ref="K9:L9"/>
    <mergeCell ref="K10:L10"/>
    <mergeCell ref="K11:L11"/>
    <mergeCell ref="K6:L6"/>
    <mergeCell ref="U4:Y4"/>
    <mergeCell ref="P4:P5"/>
    <mergeCell ref="H1:J3"/>
    <mergeCell ref="K1:L3"/>
    <mergeCell ref="Q1:S3"/>
    <mergeCell ref="J4:J5"/>
    <mergeCell ref="Q4:S4"/>
    <mergeCell ref="N1:O1"/>
    <mergeCell ref="N2:O2"/>
    <mergeCell ref="N3:O3"/>
    <mergeCell ref="M1:M3"/>
    <mergeCell ref="K4:K5"/>
    <mergeCell ref="L4:L5"/>
    <mergeCell ref="Z4:Z5"/>
    <mergeCell ref="T4:T5"/>
    <mergeCell ref="C1:E3"/>
    <mergeCell ref="D4:D5"/>
    <mergeCell ref="C4:C5"/>
    <mergeCell ref="G4:G5"/>
    <mergeCell ref="H4:H5"/>
    <mergeCell ref="E4:E5"/>
    <mergeCell ref="G1:G3"/>
    <mergeCell ref="F1:F3"/>
    <mergeCell ref="F4:F5"/>
    <mergeCell ref="M4:M5"/>
    <mergeCell ref="N4:N5"/>
    <mergeCell ref="O4:O5"/>
    <mergeCell ref="I4:I5"/>
    <mergeCell ref="U1:Y3"/>
    <mergeCell ref="K7:L7"/>
  </mergeCells>
  <phoneticPr fontId="3"/>
  <dataValidations count="2">
    <dataValidation type="list" allowBlank="1" showInputMessage="1" showErrorMessage="1" sqref="B1075 B828:B1072 B6:B826 B1078:B1851" xr:uid="{00000000-0002-0000-0300-000000000000}">
      <formula1>"済,"</formula1>
    </dataValidation>
    <dataValidation type="list" allowBlank="1" showInputMessage="1" showErrorMessage="1" sqref="A6:A1851" xr:uid="{00000000-0002-0000-0300-000001000000}">
      <formula1>"県健康福祉政策課,県医療薬務課,県保健衛生課,県がん・生活習慣病対策課,県高齢福祉保険課,県こどもみらい課,県障害福祉課,青森市,弘前市,八戸市,黒石市,五所川原市,十和田市,三沢市,むつ市,つがる市,平川市"</formula1>
    </dataValidation>
  </dataValidations>
  <printOptions horizontalCentered="1"/>
  <pageMargins left="0.31496062992125984" right="0.23622047244094491" top="0.56000000000000005" bottom="0.52" header="0.21" footer="0.16"/>
  <pageSetup paperSize="9" scale="62" fitToHeight="0" pageOrder="overThenDown" orientation="landscape" useFirstPageNumber="1" r:id="rId1"/>
  <headerFooter>
    <oddFooter>&amp;C&amp;18&amp;P</oddFooter>
  </headerFooter>
  <rowBreaks count="9" manualBreakCount="9">
    <brk id="273" min="2" max="15" man="1"/>
    <brk id="300" min="2" max="15" man="1"/>
    <brk id="549" min="2" max="15" man="1"/>
    <brk id="614" min="2" max="15" man="1"/>
    <brk id="1094" min="2" max="15" man="1"/>
    <brk id="1210" min="2" max="15" man="1"/>
    <brk id="1729" min="2" max="15" man="1"/>
    <brk id="1802" min="2" max="15" man="1"/>
    <brk id="1823" min="2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7A21-C52D-4F42-B346-5E150BB33396}">
  <sheetPr>
    <pageSetUpPr fitToPage="1"/>
  </sheetPr>
  <dimension ref="A1:M53"/>
  <sheetViews>
    <sheetView zoomScale="75" zoomScaleNormal="75" workbookViewId="0">
      <selection activeCell="A2" sqref="A2"/>
    </sheetView>
  </sheetViews>
  <sheetFormatPr defaultColWidth="15.85546875" defaultRowHeight="23.25" customHeight="1" x14ac:dyDescent="0.15"/>
  <cols>
    <col min="1" max="1" width="14.28515625" customWidth="1"/>
    <col min="3" max="3" width="13.7109375" customWidth="1"/>
    <col min="4" max="4" width="40.85546875" customWidth="1"/>
    <col min="5" max="5" width="42.7109375" customWidth="1"/>
    <col min="9" max="9" width="20.42578125" customWidth="1"/>
    <col min="10" max="10" width="23.28515625" customWidth="1"/>
  </cols>
  <sheetData>
    <row r="1" spans="1:13" ht="43.5" customHeight="1" thickBot="1" x14ac:dyDescent="0.2">
      <c r="A1" s="503" t="s">
        <v>3068</v>
      </c>
      <c r="B1" s="509" t="s">
        <v>5226</v>
      </c>
      <c r="C1" s="504" t="s">
        <v>5227</v>
      </c>
      <c r="D1" s="504" t="s">
        <v>1</v>
      </c>
      <c r="E1" s="504" t="s">
        <v>4</v>
      </c>
      <c r="F1" s="505" t="s">
        <v>2</v>
      </c>
      <c r="G1" s="506" t="s">
        <v>3</v>
      </c>
      <c r="H1" s="506" t="s">
        <v>0</v>
      </c>
      <c r="I1" s="504" t="s">
        <v>5902</v>
      </c>
      <c r="J1" s="504" t="s">
        <v>5901</v>
      </c>
      <c r="K1" s="506" t="s">
        <v>5</v>
      </c>
      <c r="L1" s="507" t="s">
        <v>5910</v>
      </c>
      <c r="M1" s="508" t="s">
        <v>6</v>
      </c>
    </row>
    <row r="2" spans="1:13" ht="23.25" customHeight="1" x14ac:dyDescent="0.15">
      <c r="A2" s="531" t="s">
        <v>8265</v>
      </c>
      <c r="B2" s="532" t="s">
        <v>5239</v>
      </c>
      <c r="C2" s="510" t="s">
        <v>5228</v>
      </c>
      <c r="D2" s="510" t="s">
        <v>8266</v>
      </c>
      <c r="E2" s="528" t="s">
        <v>8267</v>
      </c>
      <c r="F2" s="511" t="s">
        <v>8268</v>
      </c>
      <c r="G2" s="512" t="s">
        <v>157</v>
      </c>
      <c r="H2" s="512" t="s">
        <v>2142</v>
      </c>
      <c r="I2" s="774" t="s">
        <v>8269</v>
      </c>
      <c r="J2" s="775"/>
      <c r="K2" s="513">
        <v>22007</v>
      </c>
      <c r="L2" s="514">
        <v>100</v>
      </c>
      <c r="M2" s="515"/>
    </row>
    <row r="3" spans="1:13" ht="23.25" customHeight="1" x14ac:dyDescent="0.15">
      <c r="A3" s="533" t="s">
        <v>8265</v>
      </c>
      <c r="B3" s="534" t="s">
        <v>5239</v>
      </c>
      <c r="C3" s="516" t="s">
        <v>5228</v>
      </c>
      <c r="D3" s="516" t="s">
        <v>8270</v>
      </c>
      <c r="E3" s="529" t="s">
        <v>8271</v>
      </c>
      <c r="F3" s="517" t="s">
        <v>8272</v>
      </c>
      <c r="G3" s="518" t="s">
        <v>8273</v>
      </c>
      <c r="H3" s="518" t="s">
        <v>2142</v>
      </c>
      <c r="I3" s="772" t="s">
        <v>8269</v>
      </c>
      <c r="J3" s="773"/>
      <c r="K3" s="519">
        <v>31138</v>
      </c>
      <c r="L3" s="520">
        <v>100</v>
      </c>
      <c r="M3" s="521"/>
    </row>
    <row r="4" spans="1:13" ht="23.25" customHeight="1" x14ac:dyDescent="0.15">
      <c r="A4" s="533" t="s">
        <v>8265</v>
      </c>
      <c r="B4" s="534" t="s">
        <v>5239</v>
      </c>
      <c r="C4" s="516" t="s">
        <v>5228</v>
      </c>
      <c r="D4" s="516" t="s">
        <v>8274</v>
      </c>
      <c r="E4" s="529" t="s">
        <v>8275</v>
      </c>
      <c r="F4" s="517" t="s">
        <v>8276</v>
      </c>
      <c r="G4" s="518" t="s">
        <v>1654</v>
      </c>
      <c r="H4" s="518" t="s">
        <v>2142</v>
      </c>
      <c r="I4" s="772" t="s">
        <v>8277</v>
      </c>
      <c r="J4" s="773"/>
      <c r="K4" s="519">
        <v>25959</v>
      </c>
      <c r="L4" s="520">
        <v>70</v>
      </c>
      <c r="M4" s="521"/>
    </row>
    <row r="5" spans="1:13" ht="23.25" customHeight="1" x14ac:dyDescent="0.15">
      <c r="A5" s="533" t="s">
        <v>8265</v>
      </c>
      <c r="B5" s="534" t="s">
        <v>5239</v>
      </c>
      <c r="C5" s="516" t="s">
        <v>5228</v>
      </c>
      <c r="D5" s="516" t="s">
        <v>8278</v>
      </c>
      <c r="E5" s="529" t="s">
        <v>8279</v>
      </c>
      <c r="F5" s="517" t="s">
        <v>8280</v>
      </c>
      <c r="G5" s="518" t="s">
        <v>191</v>
      </c>
      <c r="H5" s="518" t="s">
        <v>2142</v>
      </c>
      <c r="I5" s="772" t="s">
        <v>8281</v>
      </c>
      <c r="J5" s="773"/>
      <c r="K5" s="519">
        <v>24187</v>
      </c>
      <c r="L5" s="520">
        <v>200</v>
      </c>
      <c r="M5" s="521"/>
    </row>
    <row r="6" spans="1:13" ht="23.25" customHeight="1" x14ac:dyDescent="0.15">
      <c r="A6" s="533" t="s">
        <v>8265</v>
      </c>
      <c r="B6" s="534" t="s">
        <v>5239</v>
      </c>
      <c r="C6" s="516" t="s">
        <v>5228</v>
      </c>
      <c r="D6" s="516" t="s">
        <v>8282</v>
      </c>
      <c r="E6" s="529" t="s">
        <v>8283</v>
      </c>
      <c r="F6" s="517" t="s">
        <v>8284</v>
      </c>
      <c r="G6" s="518" t="s">
        <v>1866</v>
      </c>
      <c r="H6" s="518" t="s">
        <v>2142</v>
      </c>
      <c r="I6" s="772" t="s">
        <v>8285</v>
      </c>
      <c r="J6" s="773"/>
      <c r="K6" s="519">
        <v>28946</v>
      </c>
      <c r="L6" s="520">
        <v>180</v>
      </c>
      <c r="M6" s="521"/>
    </row>
    <row r="7" spans="1:13" ht="23.25" customHeight="1" x14ac:dyDescent="0.15">
      <c r="A7" s="533" t="s">
        <v>8265</v>
      </c>
      <c r="B7" s="534" t="s">
        <v>5239</v>
      </c>
      <c r="C7" s="516" t="s">
        <v>5228</v>
      </c>
      <c r="D7" s="516" t="s">
        <v>8286</v>
      </c>
      <c r="E7" s="529" t="s">
        <v>8287</v>
      </c>
      <c r="F7" s="517" t="s">
        <v>8288</v>
      </c>
      <c r="G7" s="518" t="s">
        <v>8289</v>
      </c>
      <c r="H7" s="518" t="s">
        <v>2142</v>
      </c>
      <c r="I7" s="772" t="s">
        <v>8290</v>
      </c>
      <c r="J7" s="773"/>
      <c r="K7" s="519">
        <v>24412</v>
      </c>
      <c r="L7" s="520">
        <v>140</v>
      </c>
      <c r="M7" s="521"/>
    </row>
    <row r="8" spans="1:13" ht="23.25" customHeight="1" x14ac:dyDescent="0.15">
      <c r="A8" s="533" t="s">
        <v>8265</v>
      </c>
      <c r="B8" s="534" t="s">
        <v>5239</v>
      </c>
      <c r="C8" s="516" t="s">
        <v>5228</v>
      </c>
      <c r="D8" s="516" t="s">
        <v>8291</v>
      </c>
      <c r="E8" s="529" t="s">
        <v>8292</v>
      </c>
      <c r="F8" s="517" t="s">
        <v>8293</v>
      </c>
      <c r="G8" s="518" t="s">
        <v>194</v>
      </c>
      <c r="H8" s="518" t="s">
        <v>2142</v>
      </c>
      <c r="I8" s="772" t="s">
        <v>8294</v>
      </c>
      <c r="J8" s="773"/>
      <c r="K8" s="519">
        <v>1918</v>
      </c>
      <c r="L8" s="520">
        <v>80</v>
      </c>
      <c r="M8" s="521"/>
    </row>
    <row r="9" spans="1:13" ht="23.25" customHeight="1" x14ac:dyDescent="0.15">
      <c r="A9" s="533" t="s">
        <v>8265</v>
      </c>
      <c r="B9" s="534" t="s">
        <v>5239</v>
      </c>
      <c r="C9" s="516" t="s">
        <v>5228</v>
      </c>
      <c r="D9" s="516" t="s">
        <v>8295</v>
      </c>
      <c r="E9" s="529" t="s">
        <v>8296</v>
      </c>
      <c r="F9" s="517" t="s">
        <v>8297</v>
      </c>
      <c r="G9" s="518" t="s">
        <v>1654</v>
      </c>
      <c r="H9" s="518" t="s">
        <v>2142</v>
      </c>
      <c r="I9" s="772" t="s">
        <v>8294</v>
      </c>
      <c r="J9" s="773"/>
      <c r="K9" s="519">
        <v>12298</v>
      </c>
      <c r="L9" s="520">
        <v>80</v>
      </c>
      <c r="M9" s="521"/>
    </row>
    <row r="10" spans="1:13" ht="23.25" customHeight="1" x14ac:dyDescent="0.15">
      <c r="A10" s="533" t="s">
        <v>8265</v>
      </c>
      <c r="B10" s="534" t="s">
        <v>5239</v>
      </c>
      <c r="C10" s="516" t="s">
        <v>5228</v>
      </c>
      <c r="D10" s="516" t="s">
        <v>8298</v>
      </c>
      <c r="E10" s="529" t="s">
        <v>8299</v>
      </c>
      <c r="F10" s="517" t="s">
        <v>8300</v>
      </c>
      <c r="G10" s="518" t="s">
        <v>168</v>
      </c>
      <c r="H10" s="518" t="s">
        <v>2142</v>
      </c>
      <c r="I10" s="772" t="s">
        <v>8294</v>
      </c>
      <c r="J10" s="773"/>
      <c r="K10" s="519">
        <v>25288</v>
      </c>
      <c r="L10" s="520">
        <v>80</v>
      </c>
      <c r="M10" s="521"/>
    </row>
    <row r="11" spans="1:13" ht="23.25" customHeight="1" x14ac:dyDescent="0.15">
      <c r="A11" s="533" t="s">
        <v>8265</v>
      </c>
      <c r="B11" s="534" t="s">
        <v>5239</v>
      </c>
      <c r="C11" s="516" t="s">
        <v>5228</v>
      </c>
      <c r="D11" s="516" t="s">
        <v>8301</v>
      </c>
      <c r="E11" s="529" t="s">
        <v>8302</v>
      </c>
      <c r="F11" s="517" t="s">
        <v>8303</v>
      </c>
      <c r="G11" s="518" t="s">
        <v>194</v>
      </c>
      <c r="H11" s="518" t="s">
        <v>2142</v>
      </c>
      <c r="I11" s="772" t="s">
        <v>8304</v>
      </c>
      <c r="J11" s="773"/>
      <c r="K11" s="519">
        <v>19784</v>
      </c>
      <c r="L11" s="520">
        <v>100</v>
      </c>
      <c r="M11" s="521"/>
    </row>
    <row r="12" spans="1:13" ht="23.25" customHeight="1" x14ac:dyDescent="0.15">
      <c r="A12" s="533" t="s">
        <v>8265</v>
      </c>
      <c r="B12" s="534" t="s">
        <v>5239</v>
      </c>
      <c r="C12" s="516" t="s">
        <v>5228</v>
      </c>
      <c r="D12" s="516" t="s">
        <v>8305</v>
      </c>
      <c r="E12" s="529" t="s">
        <v>8306</v>
      </c>
      <c r="F12" s="517" t="s">
        <v>8307</v>
      </c>
      <c r="G12" s="518" t="s">
        <v>1654</v>
      </c>
      <c r="H12" s="518" t="s">
        <v>2142</v>
      </c>
      <c r="I12" s="772" t="s">
        <v>8308</v>
      </c>
      <c r="J12" s="773"/>
      <c r="K12" s="519">
        <v>20180</v>
      </c>
      <c r="L12" s="520">
        <v>105</v>
      </c>
      <c r="M12" s="521"/>
    </row>
    <row r="13" spans="1:13" ht="23.25" customHeight="1" x14ac:dyDescent="0.15">
      <c r="A13" s="533" t="s">
        <v>8265</v>
      </c>
      <c r="B13" s="534" t="s">
        <v>5239</v>
      </c>
      <c r="C13" s="516" t="s">
        <v>5228</v>
      </c>
      <c r="D13" s="516" t="s">
        <v>8309</v>
      </c>
      <c r="E13" s="529" t="s">
        <v>8310</v>
      </c>
      <c r="F13" s="517" t="s">
        <v>8311</v>
      </c>
      <c r="G13" s="518" t="s">
        <v>60</v>
      </c>
      <c r="H13" s="518" t="s">
        <v>8312</v>
      </c>
      <c r="I13" s="772" t="s">
        <v>8313</v>
      </c>
      <c r="J13" s="773"/>
      <c r="K13" s="519">
        <v>21285</v>
      </c>
      <c r="L13" s="520">
        <v>40</v>
      </c>
      <c r="M13" s="521"/>
    </row>
    <row r="14" spans="1:13" ht="23.25" customHeight="1" x14ac:dyDescent="0.15">
      <c r="A14" s="533" t="s">
        <v>8265</v>
      </c>
      <c r="B14" s="534" t="s">
        <v>5252</v>
      </c>
      <c r="C14" s="516" t="s">
        <v>1948</v>
      </c>
      <c r="D14" s="516" t="s">
        <v>8314</v>
      </c>
      <c r="E14" s="529" t="s">
        <v>8315</v>
      </c>
      <c r="F14" s="517" t="s">
        <v>8316</v>
      </c>
      <c r="G14" s="518" t="s">
        <v>1022</v>
      </c>
      <c r="H14" s="518" t="s">
        <v>2142</v>
      </c>
      <c r="I14" s="772" t="s">
        <v>8317</v>
      </c>
      <c r="J14" s="773"/>
      <c r="K14" s="519">
        <v>20732</v>
      </c>
      <c r="L14" s="520">
        <v>90</v>
      </c>
      <c r="M14" s="521"/>
    </row>
    <row r="15" spans="1:13" ht="23.25" customHeight="1" x14ac:dyDescent="0.15">
      <c r="A15" s="533" t="s">
        <v>8265</v>
      </c>
      <c r="B15" s="534" t="s">
        <v>5252</v>
      </c>
      <c r="C15" s="516" t="s">
        <v>1948</v>
      </c>
      <c r="D15" s="516" t="s">
        <v>8318</v>
      </c>
      <c r="E15" s="529" t="s">
        <v>8319</v>
      </c>
      <c r="F15" s="517" t="s">
        <v>8320</v>
      </c>
      <c r="G15" s="518" t="s">
        <v>8321</v>
      </c>
      <c r="H15" s="518" t="s">
        <v>2142</v>
      </c>
      <c r="I15" s="772" t="s">
        <v>8294</v>
      </c>
      <c r="J15" s="773"/>
      <c r="K15" s="519">
        <v>15796</v>
      </c>
      <c r="L15" s="520">
        <v>70</v>
      </c>
      <c r="M15" s="521"/>
    </row>
    <row r="16" spans="1:13" ht="23.25" customHeight="1" x14ac:dyDescent="0.15">
      <c r="A16" s="533" t="s">
        <v>8265</v>
      </c>
      <c r="B16" s="534" t="s">
        <v>5252</v>
      </c>
      <c r="C16" s="516" t="s">
        <v>1948</v>
      </c>
      <c r="D16" s="516" t="s">
        <v>8322</v>
      </c>
      <c r="E16" s="529" t="s">
        <v>8323</v>
      </c>
      <c r="F16" s="517" t="s">
        <v>8324</v>
      </c>
      <c r="G16" s="518" t="s">
        <v>8325</v>
      </c>
      <c r="H16" s="518" t="s">
        <v>2142</v>
      </c>
      <c r="I16" s="772" t="s">
        <v>8326</v>
      </c>
      <c r="J16" s="773"/>
      <c r="K16" s="519">
        <v>19784</v>
      </c>
      <c r="L16" s="520">
        <v>230</v>
      </c>
      <c r="M16" s="521"/>
    </row>
    <row r="17" spans="1:13" ht="23.25" customHeight="1" x14ac:dyDescent="0.15">
      <c r="A17" s="533" t="s">
        <v>8265</v>
      </c>
      <c r="B17" s="534" t="s">
        <v>5252</v>
      </c>
      <c r="C17" s="516" t="s">
        <v>1948</v>
      </c>
      <c r="D17" s="516" t="s">
        <v>8327</v>
      </c>
      <c r="E17" s="529" t="s">
        <v>8328</v>
      </c>
      <c r="F17" s="517" t="s">
        <v>8329</v>
      </c>
      <c r="G17" s="518" t="s">
        <v>8330</v>
      </c>
      <c r="H17" s="518" t="s">
        <v>2142</v>
      </c>
      <c r="I17" s="772" t="s">
        <v>8331</v>
      </c>
      <c r="J17" s="773"/>
      <c r="K17" s="519">
        <v>21848</v>
      </c>
      <c r="L17" s="520">
        <v>50</v>
      </c>
      <c r="M17" s="521"/>
    </row>
    <row r="18" spans="1:13" ht="23.25" customHeight="1" x14ac:dyDescent="0.15">
      <c r="A18" s="533" t="s">
        <v>8265</v>
      </c>
      <c r="B18" s="534" t="s">
        <v>5252</v>
      </c>
      <c r="C18" s="516" t="s">
        <v>1948</v>
      </c>
      <c r="D18" s="516" t="s">
        <v>8332</v>
      </c>
      <c r="E18" s="529" t="s">
        <v>8333</v>
      </c>
      <c r="F18" s="517" t="s">
        <v>8334</v>
      </c>
      <c r="G18" s="518" t="s">
        <v>8335</v>
      </c>
      <c r="H18" s="518" t="s">
        <v>2142</v>
      </c>
      <c r="I18" s="772" t="s">
        <v>8336</v>
      </c>
      <c r="J18" s="773"/>
      <c r="K18" s="519">
        <v>2374</v>
      </c>
      <c r="L18" s="520">
        <v>100</v>
      </c>
      <c r="M18" s="521"/>
    </row>
    <row r="19" spans="1:13" ht="23.25" customHeight="1" x14ac:dyDescent="0.15">
      <c r="A19" s="533" t="s">
        <v>8265</v>
      </c>
      <c r="B19" s="534" t="s">
        <v>5271</v>
      </c>
      <c r="C19" s="516" t="s">
        <v>1949</v>
      </c>
      <c r="D19" s="516" t="s">
        <v>8337</v>
      </c>
      <c r="E19" s="529" t="s">
        <v>8338</v>
      </c>
      <c r="F19" s="517" t="s">
        <v>8339</v>
      </c>
      <c r="G19" s="518" t="s">
        <v>461</v>
      </c>
      <c r="H19" s="518" t="s">
        <v>2142</v>
      </c>
      <c r="I19" s="772" t="s">
        <v>8340</v>
      </c>
      <c r="J19" s="773"/>
      <c r="K19" s="519">
        <v>25917</v>
      </c>
      <c r="L19" s="520">
        <v>90</v>
      </c>
      <c r="M19" s="521"/>
    </row>
    <row r="20" spans="1:13" ht="23.25" customHeight="1" x14ac:dyDescent="0.15">
      <c r="A20" s="533" t="s">
        <v>8265</v>
      </c>
      <c r="B20" s="534" t="s">
        <v>5271</v>
      </c>
      <c r="C20" s="516" t="s">
        <v>1949</v>
      </c>
      <c r="D20" s="516" t="s">
        <v>8341</v>
      </c>
      <c r="E20" s="529" t="s">
        <v>8342</v>
      </c>
      <c r="F20" s="517" t="s">
        <v>8343</v>
      </c>
      <c r="G20" s="518" t="s">
        <v>458</v>
      </c>
      <c r="H20" s="518" t="s">
        <v>2142</v>
      </c>
      <c r="I20" s="772" t="s">
        <v>4326</v>
      </c>
      <c r="J20" s="773"/>
      <c r="K20" s="519">
        <v>27733</v>
      </c>
      <c r="L20" s="520">
        <v>90</v>
      </c>
      <c r="M20" s="521"/>
    </row>
    <row r="21" spans="1:13" ht="23.25" customHeight="1" x14ac:dyDescent="0.15">
      <c r="A21" s="533" t="s">
        <v>8265</v>
      </c>
      <c r="B21" s="534" t="s">
        <v>5271</v>
      </c>
      <c r="C21" s="516" t="s">
        <v>1949</v>
      </c>
      <c r="D21" s="516" t="s">
        <v>8344</v>
      </c>
      <c r="E21" s="529" t="s">
        <v>8345</v>
      </c>
      <c r="F21" s="517" t="s">
        <v>8346</v>
      </c>
      <c r="G21" s="518" t="s">
        <v>418</v>
      </c>
      <c r="H21" s="518" t="s">
        <v>2142</v>
      </c>
      <c r="I21" s="772" t="s">
        <v>4326</v>
      </c>
      <c r="J21" s="773"/>
      <c r="K21" s="519">
        <v>28833</v>
      </c>
      <c r="L21" s="520">
        <v>90</v>
      </c>
      <c r="M21" s="521"/>
    </row>
    <row r="22" spans="1:13" ht="23.25" customHeight="1" x14ac:dyDescent="0.15">
      <c r="A22" s="533" t="s">
        <v>8265</v>
      </c>
      <c r="B22" s="534" t="s">
        <v>5271</v>
      </c>
      <c r="C22" s="516" t="s">
        <v>1949</v>
      </c>
      <c r="D22" s="516" t="s">
        <v>8347</v>
      </c>
      <c r="E22" s="529" t="s">
        <v>8348</v>
      </c>
      <c r="F22" s="517" t="s">
        <v>8349</v>
      </c>
      <c r="G22" s="518" t="s">
        <v>480</v>
      </c>
      <c r="H22" s="518" t="s">
        <v>2142</v>
      </c>
      <c r="I22" s="772" t="s">
        <v>8350</v>
      </c>
      <c r="J22" s="773"/>
      <c r="K22" s="519">
        <v>24310</v>
      </c>
      <c r="L22" s="520">
        <v>100</v>
      </c>
      <c r="M22" s="521"/>
    </row>
    <row r="23" spans="1:13" ht="23.25" customHeight="1" x14ac:dyDescent="0.15">
      <c r="A23" s="533" t="s">
        <v>8265</v>
      </c>
      <c r="B23" s="534" t="s">
        <v>5271</v>
      </c>
      <c r="C23" s="516" t="s">
        <v>1949</v>
      </c>
      <c r="D23" s="516" t="s">
        <v>8351</v>
      </c>
      <c r="E23" s="529" t="s">
        <v>8352</v>
      </c>
      <c r="F23" s="517" t="s">
        <v>8353</v>
      </c>
      <c r="G23" s="518" t="s">
        <v>433</v>
      </c>
      <c r="H23" s="518" t="s">
        <v>2142</v>
      </c>
      <c r="I23" s="772" t="s">
        <v>4337</v>
      </c>
      <c r="J23" s="773"/>
      <c r="K23" s="519">
        <v>19943</v>
      </c>
      <c r="L23" s="520">
        <v>200</v>
      </c>
      <c r="M23" s="521"/>
    </row>
    <row r="24" spans="1:13" ht="23.25" customHeight="1" x14ac:dyDescent="0.15">
      <c r="A24" s="533" t="s">
        <v>8265</v>
      </c>
      <c r="B24" s="534" t="s">
        <v>5271</v>
      </c>
      <c r="C24" s="516" t="s">
        <v>1949</v>
      </c>
      <c r="D24" s="516" t="s">
        <v>8354</v>
      </c>
      <c r="E24" s="529" t="s">
        <v>8355</v>
      </c>
      <c r="F24" s="517" t="s">
        <v>8356</v>
      </c>
      <c r="G24" s="518" t="s">
        <v>1207</v>
      </c>
      <c r="H24" s="518" t="s">
        <v>2142</v>
      </c>
      <c r="I24" s="772" t="s">
        <v>8357</v>
      </c>
      <c r="J24" s="773"/>
      <c r="K24" s="519">
        <v>9921</v>
      </c>
      <c r="L24" s="520">
        <v>80</v>
      </c>
      <c r="M24" s="521"/>
    </row>
    <row r="25" spans="1:13" ht="23.25" customHeight="1" x14ac:dyDescent="0.15">
      <c r="A25" s="533" t="s">
        <v>8265</v>
      </c>
      <c r="B25" s="534" t="s">
        <v>5271</v>
      </c>
      <c r="C25" s="516" t="s">
        <v>1949</v>
      </c>
      <c r="D25" s="516" t="s">
        <v>8358</v>
      </c>
      <c r="E25" s="529" t="s">
        <v>8359</v>
      </c>
      <c r="F25" s="517" t="s">
        <v>8360</v>
      </c>
      <c r="G25" s="518" t="s">
        <v>415</v>
      </c>
      <c r="H25" s="518" t="s">
        <v>2142</v>
      </c>
      <c r="I25" s="772" t="s">
        <v>8361</v>
      </c>
      <c r="J25" s="773"/>
      <c r="K25" s="519">
        <v>25541</v>
      </c>
      <c r="L25" s="520">
        <v>240</v>
      </c>
      <c r="M25" s="521"/>
    </row>
    <row r="26" spans="1:13" ht="23.25" customHeight="1" x14ac:dyDescent="0.15">
      <c r="A26" s="533" t="s">
        <v>8265</v>
      </c>
      <c r="B26" s="534" t="s">
        <v>5271</v>
      </c>
      <c r="C26" s="516" t="s">
        <v>1949</v>
      </c>
      <c r="D26" s="516" t="s">
        <v>8362</v>
      </c>
      <c r="E26" s="529" t="s">
        <v>8363</v>
      </c>
      <c r="F26" s="517" t="s">
        <v>8364</v>
      </c>
      <c r="G26" s="518" t="s">
        <v>370</v>
      </c>
      <c r="H26" s="518" t="s">
        <v>2142</v>
      </c>
      <c r="I26" s="772" t="s">
        <v>8365</v>
      </c>
      <c r="J26" s="773"/>
      <c r="K26" s="519">
        <v>28216</v>
      </c>
      <c r="L26" s="520">
        <v>80</v>
      </c>
      <c r="M26" s="521"/>
    </row>
    <row r="27" spans="1:13" ht="23.25" customHeight="1" x14ac:dyDescent="0.15">
      <c r="A27" s="533" t="s">
        <v>8265</v>
      </c>
      <c r="B27" s="534" t="s">
        <v>5271</v>
      </c>
      <c r="C27" s="516" t="s">
        <v>1949</v>
      </c>
      <c r="D27" s="516" t="s">
        <v>8366</v>
      </c>
      <c r="E27" s="529" t="s">
        <v>8367</v>
      </c>
      <c r="F27" s="517" t="s">
        <v>8368</v>
      </c>
      <c r="G27" s="518" t="s">
        <v>6427</v>
      </c>
      <c r="H27" s="518" t="s">
        <v>2142</v>
      </c>
      <c r="I27" s="772" t="s">
        <v>8369</v>
      </c>
      <c r="J27" s="773"/>
      <c r="K27" s="519">
        <v>28581</v>
      </c>
      <c r="L27" s="520">
        <v>140</v>
      </c>
      <c r="M27" s="521"/>
    </row>
    <row r="28" spans="1:13" ht="23.25" customHeight="1" x14ac:dyDescent="0.15">
      <c r="A28" s="533" t="s">
        <v>8265</v>
      </c>
      <c r="B28" s="534" t="s">
        <v>5271</v>
      </c>
      <c r="C28" s="516" t="s">
        <v>1949</v>
      </c>
      <c r="D28" s="516" t="s">
        <v>8370</v>
      </c>
      <c r="E28" s="529" t="s">
        <v>8371</v>
      </c>
      <c r="F28" s="517" t="s">
        <v>8372</v>
      </c>
      <c r="G28" s="518" t="s">
        <v>67</v>
      </c>
      <c r="H28" s="518" t="s">
        <v>2142</v>
      </c>
      <c r="I28" s="772" t="s">
        <v>8373</v>
      </c>
      <c r="J28" s="773"/>
      <c r="K28" s="519">
        <v>28581</v>
      </c>
      <c r="L28" s="520"/>
      <c r="M28" s="521" t="s">
        <v>8374</v>
      </c>
    </row>
    <row r="29" spans="1:13" ht="23.25" customHeight="1" x14ac:dyDescent="0.15">
      <c r="A29" s="533" t="s">
        <v>8265</v>
      </c>
      <c r="B29" s="534" t="s">
        <v>5271</v>
      </c>
      <c r="C29" s="516" t="s">
        <v>1949</v>
      </c>
      <c r="D29" s="516" t="s">
        <v>8375</v>
      </c>
      <c r="E29" s="529" t="s">
        <v>8376</v>
      </c>
      <c r="F29" s="517" t="s">
        <v>8377</v>
      </c>
      <c r="G29" s="518" t="s">
        <v>1029</v>
      </c>
      <c r="H29" s="518" t="s">
        <v>2142</v>
      </c>
      <c r="I29" s="772" t="s">
        <v>8378</v>
      </c>
      <c r="J29" s="773"/>
      <c r="K29" s="519">
        <v>23833</v>
      </c>
      <c r="L29" s="520">
        <v>90</v>
      </c>
      <c r="M29" s="521"/>
    </row>
    <row r="30" spans="1:13" ht="23.25" customHeight="1" x14ac:dyDescent="0.15">
      <c r="A30" s="533" t="s">
        <v>8265</v>
      </c>
      <c r="B30" s="534" t="s">
        <v>5271</v>
      </c>
      <c r="C30" s="516" t="s">
        <v>1949</v>
      </c>
      <c r="D30" s="516" t="s">
        <v>8379</v>
      </c>
      <c r="E30" s="529" t="s">
        <v>8380</v>
      </c>
      <c r="F30" s="517" t="s">
        <v>8381</v>
      </c>
      <c r="G30" s="518" t="s">
        <v>445</v>
      </c>
      <c r="H30" s="518" t="s">
        <v>8382</v>
      </c>
      <c r="I30" s="772" t="s">
        <v>8383</v>
      </c>
      <c r="J30" s="773"/>
      <c r="K30" s="519">
        <v>13971</v>
      </c>
      <c r="L30" s="520">
        <v>35</v>
      </c>
      <c r="M30" s="521"/>
    </row>
    <row r="31" spans="1:13" ht="23.25" customHeight="1" x14ac:dyDescent="0.15">
      <c r="A31" s="533" t="s">
        <v>8265</v>
      </c>
      <c r="B31" s="534" t="s">
        <v>5271</v>
      </c>
      <c r="C31" s="516" t="s">
        <v>1949</v>
      </c>
      <c r="D31" s="516" t="s">
        <v>8384</v>
      </c>
      <c r="E31" s="529" t="s">
        <v>8385</v>
      </c>
      <c r="F31" s="517" t="s">
        <v>8386</v>
      </c>
      <c r="G31" s="518" t="s">
        <v>356</v>
      </c>
      <c r="H31" s="518" t="s">
        <v>2142</v>
      </c>
      <c r="I31" s="772" t="s">
        <v>8387</v>
      </c>
      <c r="J31" s="773"/>
      <c r="K31" s="519">
        <v>24549</v>
      </c>
      <c r="L31" s="520">
        <v>80</v>
      </c>
      <c r="M31" s="521"/>
    </row>
    <row r="32" spans="1:13" ht="23.25" customHeight="1" x14ac:dyDescent="0.15">
      <c r="A32" s="533" t="s">
        <v>8265</v>
      </c>
      <c r="B32" s="534" t="s">
        <v>5271</v>
      </c>
      <c r="C32" s="516" t="s">
        <v>1949</v>
      </c>
      <c r="D32" s="516" t="s">
        <v>8388</v>
      </c>
      <c r="E32" s="529" t="s">
        <v>8389</v>
      </c>
      <c r="F32" s="517" t="s">
        <v>8390</v>
      </c>
      <c r="G32" s="518" t="s">
        <v>6427</v>
      </c>
      <c r="H32" s="518" t="s">
        <v>2142</v>
      </c>
      <c r="I32" s="772" t="s">
        <v>8308</v>
      </c>
      <c r="J32" s="773"/>
      <c r="K32" s="519">
        <v>11810</v>
      </c>
      <c r="L32" s="520">
        <v>140</v>
      </c>
      <c r="M32" s="521"/>
    </row>
    <row r="33" spans="1:13" ht="23.25" customHeight="1" x14ac:dyDescent="0.15">
      <c r="A33" s="533" t="s">
        <v>8265</v>
      </c>
      <c r="B33" s="534" t="s">
        <v>8391</v>
      </c>
      <c r="C33" s="516" t="s">
        <v>6061</v>
      </c>
      <c r="D33" s="516" t="s">
        <v>8392</v>
      </c>
      <c r="E33" s="529" t="s">
        <v>8393</v>
      </c>
      <c r="F33" s="517" t="s">
        <v>8394</v>
      </c>
      <c r="G33" s="518" t="s">
        <v>8395</v>
      </c>
      <c r="H33" s="518" t="s">
        <v>2142</v>
      </c>
      <c r="I33" s="772" t="s">
        <v>8308</v>
      </c>
      <c r="J33" s="773"/>
      <c r="K33" s="519">
        <v>20060</v>
      </c>
      <c r="L33" s="520">
        <v>90</v>
      </c>
      <c r="M33" s="521"/>
    </row>
    <row r="34" spans="1:13" ht="23.25" customHeight="1" x14ac:dyDescent="0.15">
      <c r="A34" s="533" t="s">
        <v>8265</v>
      </c>
      <c r="B34" s="534" t="s">
        <v>8396</v>
      </c>
      <c r="C34" s="516" t="s">
        <v>5272</v>
      </c>
      <c r="D34" s="516" t="s">
        <v>8397</v>
      </c>
      <c r="E34" s="529" t="s">
        <v>8398</v>
      </c>
      <c r="F34" s="517" t="s">
        <v>8399</v>
      </c>
      <c r="G34" s="518" t="s">
        <v>8400</v>
      </c>
      <c r="H34" s="518" t="s">
        <v>2142</v>
      </c>
      <c r="I34" s="772" t="s">
        <v>8401</v>
      </c>
      <c r="J34" s="773"/>
      <c r="K34" s="519">
        <v>28430</v>
      </c>
      <c r="L34" s="520">
        <v>60</v>
      </c>
      <c r="M34" s="521"/>
    </row>
    <row r="35" spans="1:13" ht="23.25" customHeight="1" x14ac:dyDescent="0.15">
      <c r="A35" s="533" t="s">
        <v>8265</v>
      </c>
      <c r="B35" s="534" t="s">
        <v>8396</v>
      </c>
      <c r="C35" s="516" t="s">
        <v>5272</v>
      </c>
      <c r="D35" s="516" t="s">
        <v>8402</v>
      </c>
      <c r="E35" s="529" t="s">
        <v>8403</v>
      </c>
      <c r="F35" s="517" t="s">
        <v>8404</v>
      </c>
      <c r="G35" s="518" t="s">
        <v>560</v>
      </c>
      <c r="H35" s="518" t="s">
        <v>2142</v>
      </c>
      <c r="I35" s="772" t="s">
        <v>8405</v>
      </c>
      <c r="J35" s="773"/>
      <c r="K35" s="519">
        <v>25139</v>
      </c>
      <c r="L35" s="520">
        <v>105</v>
      </c>
      <c r="M35" s="521"/>
    </row>
    <row r="36" spans="1:13" ht="23.25" customHeight="1" x14ac:dyDescent="0.15">
      <c r="A36" s="533" t="s">
        <v>8265</v>
      </c>
      <c r="B36" s="534" t="s">
        <v>8396</v>
      </c>
      <c r="C36" s="516" t="s">
        <v>5272</v>
      </c>
      <c r="D36" s="516" t="s">
        <v>8406</v>
      </c>
      <c r="E36" s="529" t="s">
        <v>8407</v>
      </c>
      <c r="F36" s="517" t="s">
        <v>8408</v>
      </c>
      <c r="G36" s="518" t="s">
        <v>8409</v>
      </c>
      <c r="H36" s="518" t="s">
        <v>2142</v>
      </c>
      <c r="I36" s="772" t="s">
        <v>8308</v>
      </c>
      <c r="J36" s="773"/>
      <c r="K36" s="519">
        <v>20418</v>
      </c>
      <c r="L36" s="520">
        <v>105</v>
      </c>
      <c r="M36" s="521"/>
    </row>
    <row r="37" spans="1:13" ht="23.25" customHeight="1" x14ac:dyDescent="0.15">
      <c r="A37" s="533" t="s">
        <v>8265</v>
      </c>
      <c r="B37" s="534" t="s">
        <v>5300</v>
      </c>
      <c r="C37" s="516" t="s">
        <v>5286</v>
      </c>
      <c r="D37" s="516" t="s">
        <v>8410</v>
      </c>
      <c r="E37" s="529" t="s">
        <v>8411</v>
      </c>
      <c r="F37" s="517" t="s">
        <v>8412</v>
      </c>
      <c r="G37" s="518" t="s">
        <v>583</v>
      </c>
      <c r="H37" s="518" t="s">
        <v>2142</v>
      </c>
      <c r="I37" s="772" t="s">
        <v>8308</v>
      </c>
      <c r="J37" s="773"/>
      <c r="K37" s="519">
        <v>14186</v>
      </c>
      <c r="L37" s="520">
        <v>105</v>
      </c>
      <c r="M37" s="521"/>
    </row>
    <row r="38" spans="1:13" ht="23.25" customHeight="1" x14ac:dyDescent="0.15">
      <c r="A38" s="533" t="s">
        <v>8265</v>
      </c>
      <c r="B38" s="534" t="s">
        <v>5300</v>
      </c>
      <c r="C38" s="516" t="s">
        <v>5546</v>
      </c>
      <c r="D38" s="516" t="s">
        <v>8413</v>
      </c>
      <c r="E38" s="529" t="s">
        <v>8414</v>
      </c>
      <c r="F38" s="517" t="s">
        <v>8415</v>
      </c>
      <c r="G38" s="518" t="s">
        <v>1596</v>
      </c>
      <c r="H38" s="518" t="s">
        <v>2142</v>
      </c>
      <c r="I38" s="772" t="s">
        <v>8308</v>
      </c>
      <c r="J38" s="773"/>
      <c r="K38" s="519">
        <v>18719</v>
      </c>
      <c r="L38" s="520">
        <v>240</v>
      </c>
      <c r="M38" s="521"/>
    </row>
    <row r="39" spans="1:13" ht="23.25" customHeight="1" x14ac:dyDescent="0.15">
      <c r="A39" s="533" t="s">
        <v>8265</v>
      </c>
      <c r="B39" s="534" t="s">
        <v>5300</v>
      </c>
      <c r="C39" s="516" t="s">
        <v>5546</v>
      </c>
      <c r="D39" s="516" t="s">
        <v>8416</v>
      </c>
      <c r="E39" s="529" t="s">
        <v>8417</v>
      </c>
      <c r="F39" s="517" t="s">
        <v>8418</v>
      </c>
      <c r="G39" s="518" t="s">
        <v>613</v>
      </c>
      <c r="H39" s="518" t="s">
        <v>2142</v>
      </c>
      <c r="I39" s="772" t="s">
        <v>8419</v>
      </c>
      <c r="J39" s="773"/>
      <c r="K39" s="519">
        <v>27731</v>
      </c>
      <c r="L39" s="520">
        <v>140</v>
      </c>
      <c r="M39" s="521" t="s">
        <v>8420</v>
      </c>
    </row>
    <row r="40" spans="1:13" ht="23.25" customHeight="1" x14ac:dyDescent="0.15">
      <c r="A40" s="533" t="s">
        <v>8265</v>
      </c>
      <c r="B40" s="534" t="s">
        <v>5300</v>
      </c>
      <c r="C40" s="516" t="s">
        <v>5546</v>
      </c>
      <c r="D40" s="516" t="s">
        <v>8421</v>
      </c>
      <c r="E40" s="529" t="s">
        <v>8422</v>
      </c>
      <c r="F40" s="517" t="s">
        <v>8423</v>
      </c>
      <c r="G40" s="518" t="s">
        <v>619</v>
      </c>
      <c r="H40" s="518" t="s">
        <v>2142</v>
      </c>
      <c r="I40" s="772" t="s">
        <v>8424</v>
      </c>
      <c r="J40" s="773"/>
      <c r="K40" s="519">
        <v>34052</v>
      </c>
      <c r="L40" s="520">
        <v>90</v>
      </c>
      <c r="M40" s="521" t="s">
        <v>8420</v>
      </c>
    </row>
    <row r="41" spans="1:13" ht="23.25" customHeight="1" x14ac:dyDescent="0.15">
      <c r="A41" s="533" t="s">
        <v>8265</v>
      </c>
      <c r="B41" s="534" t="s">
        <v>5368</v>
      </c>
      <c r="C41" s="516" t="s">
        <v>4314</v>
      </c>
      <c r="D41" s="516" t="s">
        <v>8425</v>
      </c>
      <c r="E41" s="529" t="s">
        <v>8426</v>
      </c>
      <c r="F41" s="517" t="s">
        <v>8427</v>
      </c>
      <c r="G41" s="518" t="s">
        <v>8428</v>
      </c>
      <c r="H41" s="518" t="s">
        <v>2142</v>
      </c>
      <c r="I41" s="772" t="s">
        <v>8308</v>
      </c>
      <c r="J41" s="773"/>
      <c r="K41" s="519">
        <v>20180</v>
      </c>
      <c r="L41" s="520">
        <v>140</v>
      </c>
      <c r="M41" s="521"/>
    </row>
    <row r="42" spans="1:13" ht="23.25" customHeight="1" x14ac:dyDescent="0.15">
      <c r="A42" s="533" t="s">
        <v>8265</v>
      </c>
      <c r="B42" s="534" t="s">
        <v>5368</v>
      </c>
      <c r="C42" s="516" t="s">
        <v>4314</v>
      </c>
      <c r="D42" s="516" t="s">
        <v>8429</v>
      </c>
      <c r="E42" s="529" t="s">
        <v>8430</v>
      </c>
      <c r="F42" s="517" t="s">
        <v>8431</v>
      </c>
      <c r="G42" s="518" t="s">
        <v>1077</v>
      </c>
      <c r="H42" s="518" t="s">
        <v>2142</v>
      </c>
      <c r="I42" s="772" t="s">
        <v>8308</v>
      </c>
      <c r="J42" s="773"/>
      <c r="K42" s="519">
        <v>23498</v>
      </c>
      <c r="L42" s="520">
        <v>90</v>
      </c>
      <c r="M42" s="521"/>
    </row>
    <row r="43" spans="1:13" ht="23.25" customHeight="1" x14ac:dyDescent="0.15">
      <c r="A43" s="533" t="s">
        <v>8265</v>
      </c>
      <c r="B43" s="534" t="s">
        <v>5368</v>
      </c>
      <c r="C43" s="516" t="s">
        <v>4314</v>
      </c>
      <c r="D43" s="516" t="s">
        <v>8432</v>
      </c>
      <c r="E43" s="529" t="s">
        <v>8433</v>
      </c>
      <c r="F43" s="517" t="s">
        <v>8434</v>
      </c>
      <c r="G43" s="518" t="s">
        <v>8435</v>
      </c>
      <c r="H43" s="518" t="s">
        <v>2142</v>
      </c>
      <c r="I43" s="772" t="s">
        <v>8436</v>
      </c>
      <c r="J43" s="773"/>
      <c r="K43" s="519">
        <v>25903</v>
      </c>
      <c r="L43" s="520">
        <v>140</v>
      </c>
      <c r="M43" s="521"/>
    </row>
    <row r="44" spans="1:13" ht="23.25" customHeight="1" x14ac:dyDescent="0.15">
      <c r="A44" s="533" t="s">
        <v>8265</v>
      </c>
      <c r="B44" s="534" t="s">
        <v>5368</v>
      </c>
      <c r="C44" s="516" t="s">
        <v>4314</v>
      </c>
      <c r="D44" s="516" t="s">
        <v>8437</v>
      </c>
      <c r="E44" s="529" t="s">
        <v>8438</v>
      </c>
      <c r="F44" s="517" t="s">
        <v>8439</v>
      </c>
      <c r="G44" s="518" t="s">
        <v>635</v>
      </c>
      <c r="H44" s="518" t="s">
        <v>2142</v>
      </c>
      <c r="I44" s="772" t="s">
        <v>8440</v>
      </c>
      <c r="J44" s="773"/>
      <c r="K44" s="519">
        <v>20911</v>
      </c>
      <c r="L44" s="520">
        <v>80</v>
      </c>
      <c r="M44" s="521"/>
    </row>
    <row r="45" spans="1:13" ht="23.25" customHeight="1" x14ac:dyDescent="0.15">
      <c r="A45" s="533" t="s">
        <v>8265</v>
      </c>
      <c r="B45" s="534" t="s">
        <v>5239</v>
      </c>
      <c r="C45" s="516" t="s">
        <v>8441</v>
      </c>
      <c r="D45" s="516" t="s">
        <v>8442</v>
      </c>
      <c r="E45" s="529" t="s">
        <v>8443</v>
      </c>
      <c r="F45" s="517" t="s">
        <v>8444</v>
      </c>
      <c r="G45" s="518" t="s">
        <v>696</v>
      </c>
      <c r="H45" s="518" t="s">
        <v>2142</v>
      </c>
      <c r="I45" s="772" t="s">
        <v>8445</v>
      </c>
      <c r="J45" s="773"/>
      <c r="K45" s="519">
        <v>27723</v>
      </c>
      <c r="L45" s="520">
        <v>80</v>
      </c>
      <c r="M45" s="521"/>
    </row>
    <row r="46" spans="1:13" ht="23.25" customHeight="1" x14ac:dyDescent="0.15">
      <c r="A46" s="533" t="s">
        <v>8265</v>
      </c>
      <c r="B46" s="534" t="s">
        <v>8391</v>
      </c>
      <c r="C46" s="516" t="s">
        <v>5244</v>
      </c>
      <c r="D46" s="516" t="s">
        <v>8446</v>
      </c>
      <c r="E46" s="529" t="s">
        <v>8447</v>
      </c>
      <c r="F46" s="517" t="s">
        <v>8448</v>
      </c>
      <c r="G46" s="518" t="s">
        <v>751</v>
      </c>
      <c r="H46" s="518" t="s">
        <v>2142</v>
      </c>
      <c r="I46" s="772" t="s">
        <v>8449</v>
      </c>
      <c r="J46" s="773"/>
      <c r="K46" s="519">
        <v>21270</v>
      </c>
      <c r="L46" s="520">
        <v>30</v>
      </c>
      <c r="M46" s="521"/>
    </row>
    <row r="47" spans="1:13" ht="23.25" customHeight="1" x14ac:dyDescent="0.15">
      <c r="A47" s="533" t="s">
        <v>8265</v>
      </c>
      <c r="B47" s="534" t="s">
        <v>8391</v>
      </c>
      <c r="C47" s="516" t="s">
        <v>8450</v>
      </c>
      <c r="D47" s="516" t="s">
        <v>8451</v>
      </c>
      <c r="E47" s="529" t="s">
        <v>8452</v>
      </c>
      <c r="F47" s="517" t="s">
        <v>8453</v>
      </c>
      <c r="G47" s="518" t="s">
        <v>771</v>
      </c>
      <c r="H47" s="518" t="s">
        <v>2142</v>
      </c>
      <c r="I47" s="772" t="s">
        <v>8454</v>
      </c>
      <c r="J47" s="773"/>
      <c r="K47" s="519">
        <v>20180</v>
      </c>
      <c r="L47" s="520">
        <v>90</v>
      </c>
      <c r="M47" s="521"/>
    </row>
    <row r="48" spans="1:13" ht="23.25" customHeight="1" x14ac:dyDescent="0.15">
      <c r="A48" s="533" t="s">
        <v>8265</v>
      </c>
      <c r="B48" s="534" t="s">
        <v>5300</v>
      </c>
      <c r="C48" s="516" t="s">
        <v>5288</v>
      </c>
      <c r="D48" s="516" t="s">
        <v>8455</v>
      </c>
      <c r="E48" s="529" t="s">
        <v>8456</v>
      </c>
      <c r="F48" s="517" t="s">
        <v>8457</v>
      </c>
      <c r="G48" s="518" t="s">
        <v>8458</v>
      </c>
      <c r="H48" s="518" t="s">
        <v>2142</v>
      </c>
      <c r="I48" s="772" t="s">
        <v>8308</v>
      </c>
      <c r="J48" s="773"/>
      <c r="K48" s="519">
        <v>23526</v>
      </c>
      <c r="L48" s="520">
        <v>100</v>
      </c>
      <c r="M48" s="521"/>
    </row>
    <row r="49" spans="1:13" ht="23.25" customHeight="1" x14ac:dyDescent="0.15">
      <c r="A49" s="533" t="s">
        <v>8265</v>
      </c>
      <c r="B49" s="534" t="s">
        <v>5300</v>
      </c>
      <c r="C49" s="516" t="s">
        <v>8459</v>
      </c>
      <c r="D49" s="516" t="s">
        <v>8460</v>
      </c>
      <c r="E49" s="529" t="s">
        <v>8461</v>
      </c>
      <c r="F49" s="517" t="s">
        <v>8462</v>
      </c>
      <c r="G49" s="518" t="s">
        <v>8463</v>
      </c>
      <c r="H49" s="518" t="s">
        <v>2142</v>
      </c>
      <c r="I49" s="772" t="s">
        <v>8464</v>
      </c>
      <c r="J49" s="773"/>
      <c r="K49" s="519">
        <v>29494</v>
      </c>
      <c r="L49" s="520">
        <v>80</v>
      </c>
      <c r="M49" s="521" t="s">
        <v>8465</v>
      </c>
    </row>
    <row r="50" spans="1:13" ht="23.25" customHeight="1" x14ac:dyDescent="0.15">
      <c r="A50" s="533" t="s">
        <v>8265</v>
      </c>
      <c r="B50" s="534" t="s">
        <v>5300</v>
      </c>
      <c r="C50" s="516" t="s">
        <v>8466</v>
      </c>
      <c r="D50" s="516" t="s">
        <v>8467</v>
      </c>
      <c r="E50" s="529" t="s">
        <v>8468</v>
      </c>
      <c r="F50" s="517" t="s">
        <v>8469</v>
      </c>
      <c r="G50" s="518" t="s">
        <v>1204</v>
      </c>
      <c r="H50" s="518" t="s">
        <v>2142</v>
      </c>
      <c r="I50" s="772" t="s">
        <v>8470</v>
      </c>
      <c r="J50" s="773"/>
      <c r="K50" s="519">
        <v>28581</v>
      </c>
      <c r="L50" s="520">
        <v>80</v>
      </c>
      <c r="M50" s="521" t="s">
        <v>8465</v>
      </c>
    </row>
    <row r="51" spans="1:13" ht="23.25" customHeight="1" x14ac:dyDescent="0.15">
      <c r="A51" s="533" t="s">
        <v>8265</v>
      </c>
      <c r="B51" s="534" t="s">
        <v>5271</v>
      </c>
      <c r="C51" s="516" t="s">
        <v>5257</v>
      </c>
      <c r="D51" s="516" t="s">
        <v>8471</v>
      </c>
      <c r="E51" s="529" t="s">
        <v>8472</v>
      </c>
      <c r="F51" s="517" t="s">
        <v>8473</v>
      </c>
      <c r="G51" s="518" t="s">
        <v>1163</v>
      </c>
      <c r="H51" s="518" t="s">
        <v>2142</v>
      </c>
      <c r="I51" s="772" t="s">
        <v>8474</v>
      </c>
      <c r="J51" s="773"/>
      <c r="K51" s="519">
        <v>12663</v>
      </c>
      <c r="L51" s="520"/>
      <c r="M51" s="521" t="s">
        <v>8374</v>
      </c>
    </row>
    <row r="52" spans="1:13" ht="23.25" customHeight="1" thickBot="1" x14ac:dyDescent="0.2">
      <c r="A52" s="536" t="s">
        <v>8265</v>
      </c>
      <c r="B52" s="537" t="s">
        <v>5271</v>
      </c>
      <c r="C52" s="522" t="s">
        <v>5261</v>
      </c>
      <c r="D52" s="522" t="s">
        <v>8475</v>
      </c>
      <c r="E52" s="530" t="s">
        <v>8476</v>
      </c>
      <c r="F52" s="523" t="s">
        <v>8477</v>
      </c>
      <c r="G52" s="524" t="s">
        <v>8478</v>
      </c>
      <c r="H52" s="524" t="s">
        <v>2142</v>
      </c>
      <c r="I52" s="776" t="s">
        <v>8308</v>
      </c>
      <c r="J52" s="777"/>
      <c r="K52" s="525">
        <v>21312</v>
      </c>
      <c r="L52" s="526">
        <v>90</v>
      </c>
      <c r="M52" s="527"/>
    </row>
    <row r="53" spans="1:13" ht="23.25" customHeight="1" x14ac:dyDescent="0.15"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</row>
  </sheetData>
  <mergeCells count="51">
    <mergeCell ref="I50:J50"/>
    <mergeCell ref="I51:J51"/>
    <mergeCell ref="I52:J52"/>
    <mergeCell ref="I44:J44"/>
    <mergeCell ref="I45:J45"/>
    <mergeCell ref="I46:J46"/>
    <mergeCell ref="I47:J47"/>
    <mergeCell ref="I48:J48"/>
    <mergeCell ref="I49:J49"/>
    <mergeCell ref="I43:J43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7:J7"/>
    <mergeCell ref="I2:J2"/>
    <mergeCell ref="I3:J3"/>
    <mergeCell ref="I4:J4"/>
    <mergeCell ref="I5:J5"/>
    <mergeCell ref="I6:J6"/>
  </mergeCells>
  <phoneticPr fontId="3"/>
  <pageMargins left="0.59055118110236227" right="0.43307086614173229" top="0.74803149606299213" bottom="0.43307086614173229" header="0.31496062992125984" footer="0.31496062992125984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0"/>
  <sheetViews>
    <sheetView workbookViewId="0">
      <selection activeCell="G1" sqref="G1:G3"/>
    </sheetView>
  </sheetViews>
  <sheetFormatPr defaultRowHeight="12" x14ac:dyDescent="0.15"/>
  <cols>
    <col min="4" max="4" width="41.85546875" customWidth="1"/>
    <col min="6" max="6" width="30.28515625" customWidth="1"/>
  </cols>
  <sheetData>
    <row r="1" spans="1:14" x14ac:dyDescent="0.15">
      <c r="A1" t="s">
        <v>6221</v>
      </c>
      <c r="B1" t="s">
        <v>5239</v>
      </c>
      <c r="C1" t="s">
        <v>5228</v>
      </c>
      <c r="D1" t="s">
        <v>6748</v>
      </c>
      <c r="E1" t="s">
        <v>44</v>
      </c>
      <c r="F1" t="s">
        <v>59</v>
      </c>
      <c r="G1" t="s">
        <v>6749</v>
      </c>
      <c r="H1" t="s">
        <v>27</v>
      </c>
      <c r="I1" t="s">
        <v>1794</v>
      </c>
      <c r="K1">
        <v>40269</v>
      </c>
      <c r="L1">
        <v>30</v>
      </c>
      <c r="M1">
        <v>15</v>
      </c>
    </row>
    <row r="2" spans="1:14" x14ac:dyDescent="0.15">
      <c r="A2" t="s">
        <v>3264</v>
      </c>
      <c r="B2" t="s">
        <v>5239</v>
      </c>
      <c r="C2" t="s">
        <v>5228</v>
      </c>
      <c r="D2" t="s">
        <v>1773</v>
      </c>
      <c r="E2" t="s">
        <v>146</v>
      </c>
      <c r="F2" t="s">
        <v>1774</v>
      </c>
      <c r="G2" t="s">
        <v>6886</v>
      </c>
      <c r="H2" t="s">
        <v>987</v>
      </c>
      <c r="I2" t="s">
        <v>1775</v>
      </c>
      <c r="K2">
        <v>29574</v>
      </c>
      <c r="L2" t="s">
        <v>7742</v>
      </c>
    </row>
    <row r="3" spans="1:14" x14ac:dyDescent="0.15">
      <c r="A3" t="s">
        <v>3264</v>
      </c>
      <c r="B3" t="s">
        <v>5239</v>
      </c>
      <c r="C3" t="s">
        <v>5228</v>
      </c>
      <c r="D3" t="s">
        <v>1776</v>
      </c>
      <c r="E3" t="s">
        <v>6888</v>
      </c>
      <c r="F3" t="s">
        <v>1777</v>
      </c>
      <c r="G3" t="s">
        <v>6887</v>
      </c>
      <c r="H3" t="s">
        <v>987</v>
      </c>
      <c r="I3" t="s">
        <v>1775</v>
      </c>
      <c r="K3">
        <v>25965</v>
      </c>
      <c r="L3" t="s">
        <v>7743</v>
      </c>
    </row>
    <row r="4" spans="1:14" x14ac:dyDescent="0.15">
      <c r="A4" t="s">
        <v>3264</v>
      </c>
      <c r="B4" t="s">
        <v>5239</v>
      </c>
      <c r="C4" t="s">
        <v>5228</v>
      </c>
      <c r="D4" t="s">
        <v>2002</v>
      </c>
      <c r="E4" t="s">
        <v>191</v>
      </c>
      <c r="F4" t="s">
        <v>2003</v>
      </c>
      <c r="G4" t="s">
        <v>6891</v>
      </c>
      <c r="H4" t="s">
        <v>987</v>
      </c>
      <c r="I4" t="s">
        <v>2004</v>
      </c>
      <c r="K4">
        <v>29256</v>
      </c>
      <c r="L4" t="s">
        <v>7744</v>
      </c>
    </row>
    <row r="5" spans="1:14" x14ac:dyDescent="0.15">
      <c r="A5" t="s">
        <v>4122</v>
      </c>
      <c r="B5" t="s">
        <v>5239</v>
      </c>
      <c r="C5" t="s">
        <v>5228</v>
      </c>
      <c r="D5" t="s">
        <v>5928</v>
      </c>
      <c r="E5" t="s">
        <v>929</v>
      </c>
      <c r="F5" t="s">
        <v>4162</v>
      </c>
      <c r="G5" t="s">
        <v>7745</v>
      </c>
      <c r="H5" t="s">
        <v>7087</v>
      </c>
      <c r="I5" t="s">
        <v>4258</v>
      </c>
      <c r="J5" t="s">
        <v>7467</v>
      </c>
      <c r="L5" t="s">
        <v>7746</v>
      </c>
      <c r="N5" t="s">
        <v>7468</v>
      </c>
    </row>
    <row r="6" spans="1:14" x14ac:dyDescent="0.15">
      <c r="A6" t="s">
        <v>6927</v>
      </c>
      <c r="B6" t="s">
        <v>5239</v>
      </c>
      <c r="C6" t="s">
        <v>5228</v>
      </c>
      <c r="D6" t="s">
        <v>4318</v>
      </c>
      <c r="E6" t="s">
        <v>1654</v>
      </c>
      <c r="F6" t="s">
        <v>1655</v>
      </c>
      <c r="G6" t="s">
        <v>6933</v>
      </c>
      <c r="H6" t="s">
        <v>2142</v>
      </c>
      <c r="I6" t="s">
        <v>6934</v>
      </c>
      <c r="J6" t="s">
        <v>7750</v>
      </c>
      <c r="K6">
        <v>23833</v>
      </c>
      <c r="L6">
        <v>60</v>
      </c>
    </row>
    <row r="7" spans="1:14" x14ac:dyDescent="0.15">
      <c r="A7" t="s">
        <v>6927</v>
      </c>
      <c r="B7" t="s">
        <v>5239</v>
      </c>
      <c r="C7" t="s">
        <v>5228</v>
      </c>
      <c r="D7" t="s">
        <v>4319</v>
      </c>
      <c r="E7" t="s">
        <v>71</v>
      </c>
      <c r="F7" t="s">
        <v>1656</v>
      </c>
      <c r="G7" t="s">
        <v>6935</v>
      </c>
      <c r="H7" t="s">
        <v>2142</v>
      </c>
      <c r="I7" t="s">
        <v>6936</v>
      </c>
      <c r="J7" t="s">
        <v>6607</v>
      </c>
      <c r="K7">
        <v>24563</v>
      </c>
      <c r="L7">
        <v>50</v>
      </c>
    </row>
    <row r="8" spans="1:14" x14ac:dyDescent="0.15">
      <c r="A8" t="s">
        <v>6927</v>
      </c>
      <c r="B8" t="s">
        <v>5239</v>
      </c>
      <c r="C8" t="s">
        <v>5228</v>
      </c>
      <c r="D8" t="s">
        <v>4320</v>
      </c>
      <c r="E8" t="s">
        <v>28</v>
      </c>
      <c r="F8" t="s">
        <v>7751</v>
      </c>
      <c r="G8" t="s">
        <v>6940</v>
      </c>
      <c r="H8" t="s">
        <v>2142</v>
      </c>
      <c r="I8" t="s">
        <v>6237</v>
      </c>
      <c r="J8" t="s">
        <v>4794</v>
      </c>
      <c r="K8">
        <v>27120</v>
      </c>
      <c r="L8">
        <v>100</v>
      </c>
    </row>
    <row r="9" spans="1:14" x14ac:dyDescent="0.15">
      <c r="A9" t="s">
        <v>5392</v>
      </c>
      <c r="B9" t="s">
        <v>5239</v>
      </c>
      <c r="C9" t="s">
        <v>5228</v>
      </c>
      <c r="D9" t="s">
        <v>5333</v>
      </c>
      <c r="E9" t="s">
        <v>114</v>
      </c>
      <c r="F9" t="s">
        <v>5336</v>
      </c>
      <c r="G9" t="s">
        <v>5340</v>
      </c>
      <c r="H9" t="s">
        <v>2142</v>
      </c>
      <c r="I9" t="s">
        <v>4330</v>
      </c>
      <c r="J9" t="s">
        <v>6257</v>
      </c>
      <c r="K9" t="s">
        <v>5344</v>
      </c>
      <c r="L9">
        <v>70</v>
      </c>
      <c r="N9" t="s">
        <v>5343</v>
      </c>
    </row>
    <row r="10" spans="1:14" x14ac:dyDescent="0.15">
      <c r="A10" t="s">
        <v>5392</v>
      </c>
      <c r="B10" t="s">
        <v>5239</v>
      </c>
      <c r="C10" t="s">
        <v>5228</v>
      </c>
      <c r="D10" t="s">
        <v>5335</v>
      </c>
      <c r="E10" t="s">
        <v>1678</v>
      </c>
      <c r="F10" t="s">
        <v>5337</v>
      </c>
      <c r="G10" t="s">
        <v>7138</v>
      </c>
      <c r="H10" t="s">
        <v>6609</v>
      </c>
      <c r="I10" t="s">
        <v>4316</v>
      </c>
      <c r="J10" t="s">
        <v>7589</v>
      </c>
      <c r="K10" t="s">
        <v>7594</v>
      </c>
      <c r="L10">
        <v>50</v>
      </c>
      <c r="N10" t="s">
        <v>5343</v>
      </c>
    </row>
    <row r="11" spans="1:14" x14ac:dyDescent="0.15">
      <c r="A11" t="s">
        <v>5398</v>
      </c>
      <c r="B11" t="s">
        <v>5239</v>
      </c>
      <c r="C11" t="s">
        <v>5228</v>
      </c>
      <c r="D11" t="s">
        <v>4321</v>
      </c>
      <c r="E11" t="s">
        <v>28</v>
      </c>
      <c r="F11" t="s">
        <v>1659</v>
      </c>
      <c r="G11" t="s">
        <v>6940</v>
      </c>
      <c r="H11" t="s">
        <v>2142</v>
      </c>
      <c r="I11" t="s">
        <v>6237</v>
      </c>
      <c r="J11" t="s">
        <v>6531</v>
      </c>
      <c r="K11" t="s">
        <v>1658</v>
      </c>
      <c r="L11">
        <v>25</v>
      </c>
      <c r="N11" t="s">
        <v>7755</v>
      </c>
    </row>
    <row r="12" spans="1:14" x14ac:dyDescent="0.15">
      <c r="A12" t="s">
        <v>5518</v>
      </c>
      <c r="B12" t="s">
        <v>5239</v>
      </c>
      <c r="C12" t="s">
        <v>5228</v>
      </c>
      <c r="D12" t="s">
        <v>5524</v>
      </c>
      <c r="E12" t="s">
        <v>7720</v>
      </c>
      <c r="F12" t="s">
        <v>7719</v>
      </c>
      <c r="G12" t="s">
        <v>7623</v>
      </c>
      <c r="H12" t="s">
        <v>5520</v>
      </c>
      <c r="I12" t="s">
        <v>7718</v>
      </c>
      <c r="J12" t="s">
        <v>7617</v>
      </c>
      <c r="K12" t="s">
        <v>5525</v>
      </c>
      <c r="L12">
        <v>20</v>
      </c>
      <c r="N12" t="s">
        <v>5523</v>
      </c>
    </row>
    <row r="13" spans="1:14" x14ac:dyDescent="0.15">
      <c r="A13" t="s">
        <v>7136</v>
      </c>
      <c r="B13" t="s">
        <v>5239</v>
      </c>
      <c r="C13" t="s">
        <v>5228</v>
      </c>
      <c r="D13" t="s">
        <v>6036</v>
      </c>
      <c r="E13" t="s">
        <v>114</v>
      </c>
      <c r="F13" t="s">
        <v>1657</v>
      </c>
      <c r="G13" t="s">
        <v>7137</v>
      </c>
      <c r="H13" t="s">
        <v>2142</v>
      </c>
      <c r="I13" t="s">
        <v>4330</v>
      </c>
      <c r="J13" t="s">
        <v>6257</v>
      </c>
      <c r="K13">
        <v>38078</v>
      </c>
      <c r="L13">
        <v>70</v>
      </c>
      <c r="N13" t="s">
        <v>7135</v>
      </c>
    </row>
    <row r="14" spans="1:14" x14ac:dyDescent="0.15">
      <c r="A14" t="s">
        <v>4114</v>
      </c>
      <c r="B14" t="s">
        <v>5239</v>
      </c>
      <c r="C14" t="s">
        <v>5228</v>
      </c>
      <c r="D14" t="s">
        <v>4495</v>
      </c>
      <c r="E14" t="s">
        <v>1678</v>
      </c>
      <c r="F14" t="s">
        <v>5337</v>
      </c>
      <c r="G14" t="s">
        <v>7138</v>
      </c>
      <c r="H14" t="s">
        <v>6609</v>
      </c>
      <c r="I14" t="s">
        <v>4316</v>
      </c>
      <c r="J14" t="s">
        <v>7589</v>
      </c>
      <c r="K14">
        <v>36251</v>
      </c>
      <c r="L14">
        <v>105</v>
      </c>
      <c r="N14" t="s">
        <v>7139</v>
      </c>
    </row>
    <row r="15" spans="1:14" x14ac:dyDescent="0.15">
      <c r="A15" t="s">
        <v>4114</v>
      </c>
      <c r="B15" t="s">
        <v>5239</v>
      </c>
      <c r="C15" t="s">
        <v>5228</v>
      </c>
      <c r="D15" t="s">
        <v>5987</v>
      </c>
      <c r="E15" t="s">
        <v>28</v>
      </c>
      <c r="F15" t="s">
        <v>1665</v>
      </c>
      <c r="G15" t="s">
        <v>7761</v>
      </c>
      <c r="H15" t="s">
        <v>2142</v>
      </c>
      <c r="I15" t="s">
        <v>6237</v>
      </c>
      <c r="J15" t="s">
        <v>7606</v>
      </c>
      <c r="K15">
        <v>41578</v>
      </c>
      <c r="L15">
        <v>80</v>
      </c>
      <c r="N15" t="s">
        <v>7143</v>
      </c>
    </row>
    <row r="16" spans="1:14" x14ac:dyDescent="0.15">
      <c r="A16" t="s">
        <v>4114</v>
      </c>
      <c r="B16" t="s">
        <v>5239</v>
      </c>
      <c r="C16" t="s">
        <v>5228</v>
      </c>
      <c r="D16" t="s">
        <v>7768</v>
      </c>
      <c r="E16" t="s">
        <v>71</v>
      </c>
      <c r="F16" t="s">
        <v>1671</v>
      </c>
      <c r="G16" t="s">
        <v>7769</v>
      </c>
      <c r="H16" t="s">
        <v>922</v>
      </c>
      <c r="I16" t="s">
        <v>4294</v>
      </c>
      <c r="J16" t="s">
        <v>1672</v>
      </c>
      <c r="K16">
        <v>41647</v>
      </c>
      <c r="L16">
        <v>40</v>
      </c>
      <c r="N16" t="s">
        <v>7447</v>
      </c>
    </row>
    <row r="17" spans="1:14" x14ac:dyDescent="0.15">
      <c r="A17" t="s">
        <v>4114</v>
      </c>
      <c r="B17" t="s">
        <v>5239</v>
      </c>
      <c r="C17" t="s">
        <v>5228</v>
      </c>
      <c r="D17" t="s">
        <v>7443</v>
      </c>
      <c r="E17" t="s">
        <v>71</v>
      </c>
      <c r="F17" t="s">
        <v>7444</v>
      </c>
      <c r="G17" t="s">
        <v>7445</v>
      </c>
      <c r="H17" t="s">
        <v>2142</v>
      </c>
      <c r="I17" t="s">
        <v>6068</v>
      </c>
      <c r="J17" t="s">
        <v>7446</v>
      </c>
      <c r="K17">
        <v>43801</v>
      </c>
      <c r="L17">
        <v>40</v>
      </c>
      <c r="N17" t="s">
        <v>4788</v>
      </c>
    </row>
    <row r="18" spans="1:14" x14ac:dyDescent="0.15">
      <c r="A18" t="s">
        <v>4114</v>
      </c>
      <c r="B18" t="s">
        <v>5239</v>
      </c>
      <c r="C18" t="s">
        <v>5228</v>
      </c>
      <c r="D18" t="s">
        <v>4497</v>
      </c>
      <c r="E18" t="s">
        <v>71</v>
      </c>
      <c r="F18" t="s">
        <v>1671</v>
      </c>
      <c r="G18" t="s">
        <v>7771</v>
      </c>
      <c r="H18" t="s">
        <v>4339</v>
      </c>
      <c r="I18" t="s">
        <v>4340</v>
      </c>
      <c r="J18" t="s">
        <v>6501</v>
      </c>
      <c r="K18">
        <v>26234</v>
      </c>
      <c r="L18">
        <v>40</v>
      </c>
      <c r="N18" t="s">
        <v>4789</v>
      </c>
    </row>
    <row r="19" spans="1:14" x14ac:dyDescent="0.15">
      <c r="A19" t="s">
        <v>7145</v>
      </c>
      <c r="B19" t="s">
        <v>5239</v>
      </c>
      <c r="C19" t="s">
        <v>5228</v>
      </c>
      <c r="D19" t="s">
        <v>4782</v>
      </c>
      <c r="E19" t="s">
        <v>191</v>
      </c>
      <c r="F19" t="s">
        <v>1931</v>
      </c>
      <c r="G19" t="s">
        <v>7146</v>
      </c>
      <c r="H19" t="s">
        <v>2142</v>
      </c>
      <c r="I19" t="s">
        <v>294</v>
      </c>
      <c r="J19" t="s">
        <v>7147</v>
      </c>
      <c r="K19">
        <v>25903</v>
      </c>
      <c r="L19">
        <v>40</v>
      </c>
      <c r="N19" t="s">
        <v>7148</v>
      </c>
    </row>
    <row r="20" spans="1:14" x14ac:dyDescent="0.15">
      <c r="A20" t="s">
        <v>7145</v>
      </c>
      <c r="B20" t="s">
        <v>5239</v>
      </c>
      <c r="C20" t="s">
        <v>5228</v>
      </c>
      <c r="D20" t="s">
        <v>4783</v>
      </c>
      <c r="E20" t="s">
        <v>191</v>
      </c>
      <c r="F20" t="s">
        <v>1931</v>
      </c>
      <c r="G20" t="s">
        <v>7146</v>
      </c>
      <c r="H20" t="s">
        <v>2142</v>
      </c>
      <c r="I20" t="s">
        <v>294</v>
      </c>
      <c r="J20" t="s">
        <v>7147</v>
      </c>
      <c r="K20">
        <v>25903</v>
      </c>
      <c r="L20">
        <v>35</v>
      </c>
      <c r="N20" t="s">
        <v>4777</v>
      </c>
    </row>
    <row r="21" spans="1:14" x14ac:dyDescent="0.15">
      <c r="A21" t="s">
        <v>7152</v>
      </c>
      <c r="B21" t="s">
        <v>5239</v>
      </c>
      <c r="C21" t="s">
        <v>5228</v>
      </c>
      <c r="D21" t="s">
        <v>4486</v>
      </c>
      <c r="E21" t="s">
        <v>1678</v>
      </c>
      <c r="F21" t="s">
        <v>5337</v>
      </c>
      <c r="G21" t="s">
        <v>7138</v>
      </c>
      <c r="H21" t="s">
        <v>6609</v>
      </c>
      <c r="I21" t="s">
        <v>4316</v>
      </c>
      <c r="J21" t="s">
        <v>7589</v>
      </c>
      <c r="K21">
        <v>36251</v>
      </c>
      <c r="L21">
        <v>31</v>
      </c>
      <c r="N21" t="s">
        <v>7150</v>
      </c>
    </row>
    <row r="22" spans="1:14" x14ac:dyDescent="0.15">
      <c r="A22" t="s">
        <v>7780</v>
      </c>
      <c r="B22" t="s">
        <v>5239</v>
      </c>
      <c r="C22" t="s">
        <v>5228</v>
      </c>
      <c r="D22" t="s">
        <v>3542</v>
      </c>
      <c r="E22" t="s">
        <v>1678</v>
      </c>
      <c r="F22" t="s">
        <v>1679</v>
      </c>
      <c r="G22" t="s">
        <v>7138</v>
      </c>
      <c r="H22" t="s">
        <v>6609</v>
      </c>
      <c r="I22" t="s">
        <v>4316</v>
      </c>
      <c r="J22" t="s">
        <v>7589</v>
      </c>
      <c r="K22">
        <v>39539</v>
      </c>
      <c r="L22">
        <v>30</v>
      </c>
      <c r="N22" t="s">
        <v>7150</v>
      </c>
    </row>
    <row r="23" spans="1:14" x14ac:dyDescent="0.15">
      <c r="A23" t="s">
        <v>7781</v>
      </c>
      <c r="B23" t="s">
        <v>5239</v>
      </c>
      <c r="C23" t="s">
        <v>5228</v>
      </c>
      <c r="D23" t="s">
        <v>6298</v>
      </c>
      <c r="E23" t="s">
        <v>28</v>
      </c>
      <c r="F23" t="s">
        <v>5399</v>
      </c>
      <c r="G23" t="s">
        <v>6940</v>
      </c>
      <c r="H23" t="s">
        <v>2142</v>
      </c>
      <c r="I23" t="s">
        <v>6237</v>
      </c>
      <c r="J23" t="s">
        <v>7657</v>
      </c>
      <c r="K23">
        <v>27120</v>
      </c>
      <c r="L23">
        <v>60</v>
      </c>
      <c r="N23" t="s">
        <v>7760</v>
      </c>
    </row>
    <row r="24" spans="1:14" x14ac:dyDescent="0.15">
      <c r="A24" t="s">
        <v>7781</v>
      </c>
      <c r="B24" t="s">
        <v>5239</v>
      </c>
      <c r="C24" t="s">
        <v>5228</v>
      </c>
      <c r="D24" t="s">
        <v>3542</v>
      </c>
      <c r="E24" t="s">
        <v>1678</v>
      </c>
      <c r="F24" t="s">
        <v>1679</v>
      </c>
      <c r="G24" t="s">
        <v>7138</v>
      </c>
      <c r="H24" t="s">
        <v>6609</v>
      </c>
      <c r="I24" t="s">
        <v>4316</v>
      </c>
      <c r="J24" t="s">
        <v>7589</v>
      </c>
      <c r="K24">
        <v>39539</v>
      </c>
      <c r="L24">
        <v>30</v>
      </c>
      <c r="N24" t="s">
        <v>7150</v>
      </c>
    </row>
    <row r="25" spans="1:14" x14ac:dyDescent="0.15">
      <c r="A25" t="s">
        <v>7782</v>
      </c>
      <c r="B25" t="s">
        <v>5239</v>
      </c>
      <c r="C25" t="s">
        <v>5228</v>
      </c>
      <c r="D25" t="s">
        <v>7593</v>
      </c>
      <c r="E25" t="s">
        <v>1678</v>
      </c>
      <c r="F25" t="s">
        <v>1679</v>
      </c>
      <c r="G25" t="s">
        <v>7138</v>
      </c>
      <c r="H25" t="s">
        <v>6609</v>
      </c>
      <c r="I25" t="s">
        <v>4316</v>
      </c>
      <c r="J25" t="s">
        <v>7589</v>
      </c>
      <c r="K25">
        <v>36251</v>
      </c>
      <c r="L25">
        <v>105</v>
      </c>
    </row>
    <row r="26" spans="1:14" x14ac:dyDescent="0.15">
      <c r="A26" t="s">
        <v>7782</v>
      </c>
      <c r="B26" t="s">
        <v>5239</v>
      </c>
      <c r="C26" t="s">
        <v>5228</v>
      </c>
      <c r="D26" t="s">
        <v>7591</v>
      </c>
      <c r="E26" t="s">
        <v>1678</v>
      </c>
      <c r="F26" t="s">
        <v>5337</v>
      </c>
      <c r="G26" t="s">
        <v>7138</v>
      </c>
      <c r="H26" t="s">
        <v>6609</v>
      </c>
      <c r="I26" t="s">
        <v>4316</v>
      </c>
      <c r="J26" t="s">
        <v>7589</v>
      </c>
      <c r="K26">
        <v>36251</v>
      </c>
      <c r="L26">
        <v>31</v>
      </c>
    </row>
    <row r="27" spans="1:14" x14ac:dyDescent="0.15">
      <c r="A27" t="s">
        <v>7782</v>
      </c>
      <c r="B27" t="s">
        <v>5239</v>
      </c>
      <c r="C27" t="s">
        <v>5228</v>
      </c>
      <c r="D27" t="s">
        <v>5335</v>
      </c>
      <c r="E27" t="s">
        <v>1678</v>
      </c>
      <c r="F27" t="s">
        <v>1679</v>
      </c>
      <c r="G27" t="s">
        <v>7138</v>
      </c>
      <c r="H27" t="s">
        <v>6609</v>
      </c>
      <c r="I27" t="s">
        <v>4316</v>
      </c>
      <c r="J27" t="s">
        <v>7589</v>
      </c>
      <c r="K27">
        <v>36251</v>
      </c>
      <c r="L27">
        <v>50</v>
      </c>
    </row>
    <row r="28" spans="1:14" x14ac:dyDescent="0.15">
      <c r="A28" t="s">
        <v>7782</v>
      </c>
      <c r="B28" t="s">
        <v>5239</v>
      </c>
      <c r="C28" t="s">
        <v>5228</v>
      </c>
      <c r="D28" t="s">
        <v>7592</v>
      </c>
      <c r="E28" t="s">
        <v>1678</v>
      </c>
      <c r="F28" t="s">
        <v>1679</v>
      </c>
      <c r="G28" t="s">
        <v>7138</v>
      </c>
      <c r="H28" t="s">
        <v>6609</v>
      </c>
      <c r="I28" t="s">
        <v>4316</v>
      </c>
      <c r="J28" t="s">
        <v>7589</v>
      </c>
      <c r="K28">
        <v>39539</v>
      </c>
      <c r="L28">
        <v>30</v>
      </c>
    </row>
    <row r="29" spans="1:14" x14ac:dyDescent="0.15">
      <c r="A29" t="s">
        <v>7782</v>
      </c>
      <c r="B29" t="s">
        <v>5239</v>
      </c>
      <c r="C29" t="s">
        <v>5228</v>
      </c>
      <c r="D29" t="s">
        <v>7783</v>
      </c>
      <c r="E29" t="s">
        <v>1678</v>
      </c>
      <c r="F29" t="s">
        <v>1679</v>
      </c>
      <c r="G29" t="s">
        <v>7138</v>
      </c>
      <c r="H29" t="s">
        <v>6609</v>
      </c>
      <c r="I29" t="s">
        <v>4316</v>
      </c>
      <c r="J29" t="s">
        <v>7589</v>
      </c>
      <c r="K29">
        <v>37712</v>
      </c>
      <c r="L29">
        <v>10</v>
      </c>
    </row>
    <row r="30" spans="1:14" x14ac:dyDescent="0.15">
      <c r="A30" t="s">
        <v>7782</v>
      </c>
      <c r="B30" t="s">
        <v>5239</v>
      </c>
      <c r="C30" t="s">
        <v>5228</v>
      </c>
      <c r="D30" t="s">
        <v>7784</v>
      </c>
      <c r="E30" t="s">
        <v>1678</v>
      </c>
      <c r="F30" t="s">
        <v>1679</v>
      </c>
      <c r="G30" t="s">
        <v>7138</v>
      </c>
      <c r="H30" t="s">
        <v>6609</v>
      </c>
      <c r="I30" t="s">
        <v>4316</v>
      </c>
      <c r="J30" t="s">
        <v>7589</v>
      </c>
      <c r="K30">
        <v>38443</v>
      </c>
      <c r="L30">
        <v>4</v>
      </c>
    </row>
    <row r="31" spans="1:14" x14ac:dyDescent="0.15">
      <c r="A31" t="s">
        <v>3242</v>
      </c>
      <c r="B31" t="s">
        <v>5252</v>
      </c>
      <c r="C31" t="s">
        <v>4255</v>
      </c>
      <c r="D31" t="s">
        <v>6536</v>
      </c>
      <c r="E31" t="s">
        <v>40</v>
      </c>
      <c r="F31" t="s">
        <v>6150</v>
      </c>
      <c r="G31" t="s">
        <v>6739</v>
      </c>
      <c r="H31" t="s">
        <v>27</v>
      </c>
      <c r="I31" t="s">
        <v>6537</v>
      </c>
      <c r="K31">
        <v>43556</v>
      </c>
      <c r="L31">
        <v>20</v>
      </c>
    </row>
    <row r="32" spans="1:14" x14ac:dyDescent="0.15">
      <c r="A32" t="s">
        <v>3368</v>
      </c>
      <c r="B32" t="s">
        <v>5252</v>
      </c>
      <c r="C32" t="s">
        <v>4255</v>
      </c>
      <c r="D32" t="s">
        <v>6539</v>
      </c>
      <c r="E32" t="s">
        <v>40</v>
      </c>
      <c r="F32" t="s">
        <v>91</v>
      </c>
      <c r="G32" t="s">
        <v>6739</v>
      </c>
      <c r="H32" t="s">
        <v>27</v>
      </c>
      <c r="I32" t="s">
        <v>103</v>
      </c>
      <c r="K32">
        <v>43556</v>
      </c>
      <c r="L32">
        <v>10</v>
      </c>
    </row>
    <row r="33" spans="1:14" x14ac:dyDescent="0.15">
      <c r="A33" t="s">
        <v>4114</v>
      </c>
      <c r="B33" t="s">
        <v>5252</v>
      </c>
      <c r="C33" t="s">
        <v>4255</v>
      </c>
      <c r="D33" t="s">
        <v>4505</v>
      </c>
      <c r="E33" t="s">
        <v>1669</v>
      </c>
      <c r="F33" t="s">
        <v>1670</v>
      </c>
      <c r="G33" t="s">
        <v>7732</v>
      </c>
      <c r="H33" t="s">
        <v>4288</v>
      </c>
      <c r="I33" t="s">
        <v>7733</v>
      </c>
      <c r="J33" t="s">
        <v>1729</v>
      </c>
      <c r="K33">
        <v>40883</v>
      </c>
      <c r="L33">
        <v>20</v>
      </c>
      <c r="N33" t="s">
        <v>7447</v>
      </c>
    </row>
    <row r="34" spans="1:14" x14ac:dyDescent="0.15">
      <c r="A34" t="s">
        <v>4114</v>
      </c>
      <c r="B34" t="s">
        <v>5252</v>
      </c>
      <c r="C34" t="s">
        <v>4255</v>
      </c>
      <c r="D34" t="s">
        <v>5988</v>
      </c>
      <c r="E34" t="s">
        <v>507</v>
      </c>
      <c r="F34" t="s">
        <v>7736</v>
      </c>
      <c r="G34" t="s">
        <v>7737</v>
      </c>
      <c r="H34" t="s">
        <v>922</v>
      </c>
      <c r="I34" t="s">
        <v>4293</v>
      </c>
      <c r="J34" t="s">
        <v>6500</v>
      </c>
      <c r="K34">
        <v>37246</v>
      </c>
      <c r="L34">
        <v>40</v>
      </c>
      <c r="N34" t="s">
        <v>4788</v>
      </c>
    </row>
    <row r="35" spans="1:14" x14ac:dyDescent="0.15">
      <c r="A35" t="s">
        <v>4114</v>
      </c>
      <c r="B35" t="s">
        <v>5252</v>
      </c>
      <c r="C35" t="s">
        <v>4255</v>
      </c>
      <c r="D35" t="s">
        <v>4499</v>
      </c>
      <c r="E35" t="s">
        <v>1669</v>
      </c>
      <c r="F35" t="s">
        <v>1670</v>
      </c>
      <c r="G35" t="s">
        <v>7732</v>
      </c>
      <c r="H35" t="s">
        <v>4288</v>
      </c>
      <c r="I35" t="s">
        <v>7733</v>
      </c>
      <c r="J35" t="s">
        <v>1729</v>
      </c>
      <c r="K35">
        <v>40883</v>
      </c>
      <c r="L35">
        <v>25</v>
      </c>
      <c r="N35" t="s">
        <v>4789</v>
      </c>
    </row>
    <row r="36" spans="1:14" x14ac:dyDescent="0.15">
      <c r="A36" t="s">
        <v>4114</v>
      </c>
      <c r="B36" t="s">
        <v>5285</v>
      </c>
      <c r="C36" t="s">
        <v>5272</v>
      </c>
      <c r="D36" t="s">
        <v>7766</v>
      </c>
      <c r="E36" t="s">
        <v>1594</v>
      </c>
      <c r="F36" t="s">
        <v>1668</v>
      </c>
      <c r="G36" t="s">
        <v>7767</v>
      </c>
      <c r="H36" t="s">
        <v>922</v>
      </c>
      <c r="I36" t="s">
        <v>4295</v>
      </c>
      <c r="J36" t="s">
        <v>6254</v>
      </c>
      <c r="K36">
        <v>24222</v>
      </c>
      <c r="L36">
        <v>40</v>
      </c>
      <c r="N36" t="s">
        <v>7447</v>
      </c>
    </row>
    <row r="37" spans="1:14" x14ac:dyDescent="0.15">
      <c r="A37" t="s">
        <v>7152</v>
      </c>
      <c r="B37" t="s">
        <v>5271</v>
      </c>
      <c r="C37" t="s">
        <v>5261</v>
      </c>
      <c r="D37" t="s">
        <v>6215</v>
      </c>
      <c r="E37" t="s">
        <v>1412</v>
      </c>
      <c r="F37" t="s">
        <v>1677</v>
      </c>
      <c r="G37" t="s">
        <v>7775</v>
      </c>
      <c r="H37" t="s">
        <v>2142</v>
      </c>
      <c r="I37" t="s">
        <v>7776</v>
      </c>
      <c r="J37" t="s">
        <v>7236</v>
      </c>
      <c r="K37">
        <v>37712</v>
      </c>
      <c r="L37">
        <v>40</v>
      </c>
      <c r="N37" t="s">
        <v>7150</v>
      </c>
    </row>
    <row r="38" spans="1:14" x14ac:dyDescent="0.15">
      <c r="A38" t="s">
        <v>7153</v>
      </c>
      <c r="B38" t="s">
        <v>5271</v>
      </c>
      <c r="C38" t="s">
        <v>5261</v>
      </c>
      <c r="D38" t="s">
        <v>6216</v>
      </c>
      <c r="E38" t="s">
        <v>1412</v>
      </c>
      <c r="F38" t="s">
        <v>7777</v>
      </c>
      <c r="G38" t="s">
        <v>7775</v>
      </c>
      <c r="H38" t="s">
        <v>2142</v>
      </c>
      <c r="I38" t="s">
        <v>7776</v>
      </c>
      <c r="J38" t="s">
        <v>7236</v>
      </c>
      <c r="K38">
        <v>37712</v>
      </c>
      <c r="L38">
        <v>30</v>
      </c>
      <c r="N38" t="s">
        <v>7150</v>
      </c>
    </row>
    <row r="39" spans="1:14" x14ac:dyDescent="0.15">
      <c r="A39" t="s">
        <v>3242</v>
      </c>
      <c r="B39" t="s">
        <v>5300</v>
      </c>
      <c r="C39" t="s">
        <v>5291</v>
      </c>
      <c r="D39" t="s">
        <v>3244</v>
      </c>
      <c r="E39" t="s">
        <v>37</v>
      </c>
      <c r="F39" t="s">
        <v>6736</v>
      </c>
      <c r="G39" t="s">
        <v>6737</v>
      </c>
      <c r="H39" t="s">
        <v>29</v>
      </c>
      <c r="I39" t="s">
        <v>3260</v>
      </c>
      <c r="K39">
        <v>24990</v>
      </c>
      <c r="L39">
        <v>40</v>
      </c>
    </row>
    <row r="40" spans="1:14" x14ac:dyDescent="0.15">
      <c r="A40" t="s">
        <v>3242</v>
      </c>
      <c r="B40" t="s">
        <v>5285</v>
      </c>
      <c r="C40" t="s">
        <v>4315</v>
      </c>
      <c r="D40" t="s">
        <v>34</v>
      </c>
      <c r="E40" t="s">
        <v>35</v>
      </c>
      <c r="F40" t="s">
        <v>36</v>
      </c>
      <c r="G40" t="s">
        <v>6735</v>
      </c>
      <c r="H40" t="s">
        <v>29</v>
      </c>
      <c r="I40" t="s">
        <v>3261</v>
      </c>
      <c r="K40">
        <v>24777</v>
      </c>
      <c r="L40">
        <v>30</v>
      </c>
    </row>
    <row r="41" spans="1:14" x14ac:dyDescent="0.15">
      <c r="A41" t="s">
        <v>5518</v>
      </c>
      <c r="B41" t="s">
        <v>5285</v>
      </c>
      <c r="C41" t="s">
        <v>4315</v>
      </c>
      <c r="D41" t="s">
        <v>6582</v>
      </c>
      <c r="E41" t="s">
        <v>663</v>
      </c>
      <c r="F41" t="s">
        <v>6287</v>
      </c>
      <c r="G41" t="s">
        <v>7717</v>
      </c>
      <c r="H41" t="s">
        <v>5520</v>
      </c>
      <c r="I41" t="s">
        <v>7718</v>
      </c>
      <c r="J41" t="s">
        <v>7617</v>
      </c>
      <c r="K41" t="s">
        <v>5522</v>
      </c>
      <c r="L41">
        <v>30</v>
      </c>
      <c r="N41" t="s">
        <v>5523</v>
      </c>
    </row>
    <row r="42" spans="1:14" x14ac:dyDescent="0.15">
      <c r="A42" t="s">
        <v>3241</v>
      </c>
      <c r="B42" t="s">
        <v>5300</v>
      </c>
      <c r="C42" t="s">
        <v>5286</v>
      </c>
      <c r="D42" t="s">
        <v>19</v>
      </c>
      <c r="E42" t="s">
        <v>20</v>
      </c>
      <c r="F42" t="s">
        <v>6325</v>
      </c>
      <c r="G42" t="s">
        <v>6734</v>
      </c>
      <c r="H42" t="s">
        <v>7</v>
      </c>
      <c r="I42" t="s">
        <v>21</v>
      </c>
      <c r="K42">
        <v>23285</v>
      </c>
      <c r="L42">
        <v>42</v>
      </c>
      <c r="N42" t="s">
        <v>6324</v>
      </c>
    </row>
    <row r="43" spans="1:14" x14ac:dyDescent="0.15">
      <c r="A43" t="s">
        <v>6122</v>
      </c>
      <c r="B43" t="s">
        <v>5300</v>
      </c>
      <c r="C43" t="s">
        <v>5286</v>
      </c>
      <c r="D43" t="s">
        <v>6132</v>
      </c>
      <c r="E43" t="s">
        <v>586</v>
      </c>
      <c r="F43" t="s">
        <v>6133</v>
      </c>
      <c r="G43" t="s">
        <v>7619</v>
      </c>
      <c r="H43" t="s">
        <v>5520</v>
      </c>
      <c r="I43" t="s">
        <v>7718</v>
      </c>
      <c r="J43" t="s">
        <v>7617</v>
      </c>
      <c r="K43" t="s">
        <v>6135</v>
      </c>
      <c r="L43">
        <v>20</v>
      </c>
      <c r="N43" t="s">
        <v>5523</v>
      </c>
    </row>
    <row r="44" spans="1:14" x14ac:dyDescent="0.15">
      <c r="A44" t="s">
        <v>4114</v>
      </c>
      <c r="B44" t="s">
        <v>5300</v>
      </c>
      <c r="C44" t="s">
        <v>5286</v>
      </c>
      <c r="D44" t="s">
        <v>4506</v>
      </c>
      <c r="E44" t="s">
        <v>1067</v>
      </c>
      <c r="F44" t="s">
        <v>1674</v>
      </c>
      <c r="G44" t="s">
        <v>7770</v>
      </c>
      <c r="H44" t="s">
        <v>4288</v>
      </c>
      <c r="I44" t="s">
        <v>6995</v>
      </c>
      <c r="J44" t="s">
        <v>1675</v>
      </c>
      <c r="K44">
        <v>23630</v>
      </c>
      <c r="L44">
        <v>30</v>
      </c>
      <c r="N44" t="s">
        <v>4789</v>
      </c>
    </row>
    <row r="45" spans="1:14" x14ac:dyDescent="0.15">
      <c r="A45" t="s">
        <v>3241</v>
      </c>
      <c r="B45" t="s">
        <v>5271</v>
      </c>
      <c r="C45" t="s">
        <v>1949</v>
      </c>
      <c r="D45" t="s">
        <v>15</v>
      </c>
      <c r="E45" t="s">
        <v>356</v>
      </c>
      <c r="F45" t="s">
        <v>6732</v>
      </c>
      <c r="G45" t="s">
        <v>6733</v>
      </c>
      <c r="H45" t="s">
        <v>7</v>
      </c>
      <c r="I45" t="s">
        <v>3259</v>
      </c>
      <c r="K45">
        <v>39904</v>
      </c>
      <c r="L45">
        <v>30</v>
      </c>
    </row>
    <row r="46" spans="1:14" x14ac:dyDescent="0.15">
      <c r="A46" t="s">
        <v>3242</v>
      </c>
      <c r="B46" t="s">
        <v>5271</v>
      </c>
      <c r="C46" t="s">
        <v>1949</v>
      </c>
      <c r="D46" t="s">
        <v>32</v>
      </c>
      <c r="E46" t="s">
        <v>401</v>
      </c>
      <c r="F46" t="s">
        <v>6942</v>
      </c>
      <c r="G46" t="s">
        <v>6943</v>
      </c>
      <c r="H46" t="s">
        <v>27</v>
      </c>
      <c r="I46" t="s">
        <v>3259</v>
      </c>
      <c r="K46">
        <v>24320</v>
      </c>
      <c r="L46">
        <v>40</v>
      </c>
    </row>
    <row r="47" spans="1:14" x14ac:dyDescent="0.15">
      <c r="A47" t="s">
        <v>5774</v>
      </c>
      <c r="B47" t="s">
        <v>5271</v>
      </c>
      <c r="C47" t="s">
        <v>1949</v>
      </c>
      <c r="D47" t="s">
        <v>6339</v>
      </c>
      <c r="E47" t="s">
        <v>6829</v>
      </c>
      <c r="F47" t="s">
        <v>6398</v>
      </c>
      <c r="G47" t="s">
        <v>6340</v>
      </c>
      <c r="H47" t="s">
        <v>987</v>
      </c>
      <c r="I47" t="s">
        <v>6341</v>
      </c>
      <c r="K47">
        <v>43187</v>
      </c>
      <c r="L47" t="s">
        <v>7741</v>
      </c>
    </row>
    <row r="48" spans="1:14" x14ac:dyDescent="0.15">
      <c r="A48" t="s">
        <v>6927</v>
      </c>
      <c r="B48" t="s">
        <v>5271</v>
      </c>
      <c r="C48" t="s">
        <v>1949</v>
      </c>
      <c r="D48" t="s">
        <v>6213</v>
      </c>
      <c r="E48" t="s">
        <v>448</v>
      </c>
      <c r="F48" t="s">
        <v>6937</v>
      </c>
      <c r="G48" t="s">
        <v>6938</v>
      </c>
      <c r="H48" t="s">
        <v>2142</v>
      </c>
      <c r="I48" t="s">
        <v>6939</v>
      </c>
      <c r="J48" t="s">
        <v>6608</v>
      </c>
      <c r="K48">
        <v>26390</v>
      </c>
      <c r="L48">
        <v>80</v>
      </c>
    </row>
    <row r="49" spans="1:14" x14ac:dyDescent="0.15">
      <c r="A49" t="s">
        <v>5392</v>
      </c>
      <c r="B49" t="s">
        <v>5271</v>
      </c>
      <c r="C49" t="s">
        <v>1949</v>
      </c>
      <c r="D49" t="s">
        <v>7513</v>
      </c>
      <c r="E49" t="s">
        <v>7754</v>
      </c>
      <c r="F49" t="s">
        <v>5338</v>
      </c>
      <c r="G49" t="s">
        <v>5342</v>
      </c>
      <c r="H49" t="s">
        <v>2142</v>
      </c>
      <c r="I49" t="s">
        <v>6939</v>
      </c>
      <c r="J49" t="s">
        <v>7590</v>
      </c>
      <c r="K49" t="s">
        <v>5346</v>
      </c>
      <c r="L49">
        <v>80</v>
      </c>
      <c r="N49" t="s">
        <v>5343</v>
      </c>
    </row>
    <row r="50" spans="1:14" x14ac:dyDescent="0.15">
      <c r="A50" t="s">
        <v>7068</v>
      </c>
      <c r="B50" t="s">
        <v>5271</v>
      </c>
      <c r="C50" t="s">
        <v>1949</v>
      </c>
      <c r="D50" t="s">
        <v>7069</v>
      </c>
      <c r="E50" t="s">
        <v>448</v>
      </c>
      <c r="F50" t="s">
        <v>7756</v>
      </c>
      <c r="G50" t="s">
        <v>6938</v>
      </c>
      <c r="H50" t="s">
        <v>2142</v>
      </c>
      <c r="I50" t="s">
        <v>6939</v>
      </c>
      <c r="J50" t="s">
        <v>7072</v>
      </c>
      <c r="K50" t="s">
        <v>7073</v>
      </c>
      <c r="L50">
        <v>40</v>
      </c>
      <c r="N50" t="s">
        <v>7074</v>
      </c>
    </row>
    <row r="51" spans="1:14" x14ac:dyDescent="0.15">
      <c r="A51" t="s">
        <v>5518</v>
      </c>
      <c r="B51" t="s">
        <v>5271</v>
      </c>
      <c r="C51" t="s">
        <v>1949</v>
      </c>
      <c r="D51" t="s">
        <v>5531</v>
      </c>
      <c r="E51" t="s">
        <v>7723</v>
      </c>
      <c r="F51" t="s">
        <v>5532</v>
      </c>
      <c r="G51" t="s">
        <v>7722</v>
      </c>
      <c r="H51" t="s">
        <v>2142</v>
      </c>
      <c r="I51" t="s">
        <v>7724</v>
      </c>
      <c r="J51" t="s">
        <v>7618</v>
      </c>
      <c r="K51" t="s">
        <v>5535</v>
      </c>
      <c r="L51">
        <v>30</v>
      </c>
      <c r="N51" t="s">
        <v>5523</v>
      </c>
    </row>
    <row r="52" spans="1:14" x14ac:dyDescent="0.15">
      <c r="A52" t="s">
        <v>5518</v>
      </c>
      <c r="B52" t="s">
        <v>5271</v>
      </c>
      <c r="C52" t="s">
        <v>1949</v>
      </c>
      <c r="D52" t="s">
        <v>5536</v>
      </c>
      <c r="E52" t="s">
        <v>7723</v>
      </c>
      <c r="F52" t="s">
        <v>5532</v>
      </c>
      <c r="G52" t="s">
        <v>7722</v>
      </c>
      <c r="H52" t="s">
        <v>2142</v>
      </c>
      <c r="I52" t="s">
        <v>7724</v>
      </c>
      <c r="J52" t="s">
        <v>7618</v>
      </c>
      <c r="K52" t="s">
        <v>5537</v>
      </c>
      <c r="L52">
        <v>40</v>
      </c>
      <c r="N52" t="s">
        <v>6127</v>
      </c>
    </row>
    <row r="53" spans="1:14" x14ac:dyDescent="0.15">
      <c r="A53" t="s">
        <v>4114</v>
      </c>
      <c r="B53" t="s">
        <v>5271</v>
      </c>
      <c r="C53" t="s">
        <v>5516</v>
      </c>
      <c r="D53" t="s">
        <v>6037</v>
      </c>
      <c r="E53" t="s">
        <v>7141</v>
      </c>
      <c r="F53" t="s">
        <v>7140</v>
      </c>
      <c r="G53" t="s">
        <v>5342</v>
      </c>
      <c r="H53" t="s">
        <v>2142</v>
      </c>
      <c r="I53" t="s">
        <v>6939</v>
      </c>
      <c r="J53" t="s">
        <v>7142</v>
      </c>
      <c r="K53">
        <v>42247</v>
      </c>
      <c r="L53">
        <v>80</v>
      </c>
      <c r="N53" t="s">
        <v>7143</v>
      </c>
    </row>
    <row r="54" spans="1:14" x14ac:dyDescent="0.15">
      <c r="A54" t="s">
        <v>4114</v>
      </c>
      <c r="B54" t="s">
        <v>5271</v>
      </c>
      <c r="C54" t="s">
        <v>1949</v>
      </c>
      <c r="D54" t="s">
        <v>4338</v>
      </c>
      <c r="E54" t="s">
        <v>403</v>
      </c>
      <c r="F54" t="s">
        <v>1666</v>
      </c>
      <c r="G54" t="s">
        <v>7728</v>
      </c>
      <c r="H54" t="s">
        <v>4296</v>
      </c>
      <c r="I54" t="s">
        <v>7729</v>
      </c>
      <c r="J54" t="s">
        <v>1636</v>
      </c>
      <c r="K54">
        <v>32944</v>
      </c>
      <c r="L54">
        <v>50</v>
      </c>
      <c r="N54" t="s">
        <v>5894</v>
      </c>
    </row>
    <row r="55" spans="1:14" x14ac:dyDescent="0.15">
      <c r="A55" t="s">
        <v>4114</v>
      </c>
      <c r="B55" t="s">
        <v>5271</v>
      </c>
      <c r="C55" t="s">
        <v>1949</v>
      </c>
      <c r="D55" t="s">
        <v>7764</v>
      </c>
      <c r="E55" t="s">
        <v>458</v>
      </c>
      <c r="F55" t="s">
        <v>1667</v>
      </c>
      <c r="G55" t="s">
        <v>7765</v>
      </c>
      <c r="H55" t="s">
        <v>922</v>
      </c>
      <c r="I55" t="s">
        <v>1949</v>
      </c>
      <c r="J55" t="s">
        <v>6038</v>
      </c>
      <c r="K55">
        <v>39820</v>
      </c>
      <c r="L55">
        <v>50</v>
      </c>
      <c r="N55" t="s">
        <v>4787</v>
      </c>
    </row>
    <row r="56" spans="1:14" x14ac:dyDescent="0.15">
      <c r="A56" t="s">
        <v>4114</v>
      </c>
      <c r="B56" t="s">
        <v>5271</v>
      </c>
      <c r="C56" t="s">
        <v>1949</v>
      </c>
      <c r="D56" t="s">
        <v>7734</v>
      </c>
      <c r="E56" t="s">
        <v>1207</v>
      </c>
      <c r="F56" t="s">
        <v>1673</v>
      </c>
      <c r="G56" t="s">
        <v>7735</v>
      </c>
      <c r="H56" t="s">
        <v>2142</v>
      </c>
      <c r="I56" t="s">
        <v>4337</v>
      </c>
      <c r="J56" t="s">
        <v>4821</v>
      </c>
      <c r="K56">
        <v>37246</v>
      </c>
      <c r="L56">
        <v>40</v>
      </c>
      <c r="N56" t="s">
        <v>4788</v>
      </c>
    </row>
    <row r="57" spans="1:14" x14ac:dyDescent="0.15">
      <c r="A57" t="s">
        <v>4114</v>
      </c>
      <c r="B57" t="s">
        <v>5271</v>
      </c>
      <c r="C57" t="s">
        <v>1949</v>
      </c>
      <c r="D57" t="s">
        <v>4498</v>
      </c>
      <c r="E57" t="s">
        <v>458</v>
      </c>
      <c r="F57" t="s">
        <v>1667</v>
      </c>
      <c r="G57" t="s">
        <v>7772</v>
      </c>
      <c r="H57" t="s">
        <v>7087</v>
      </c>
      <c r="I57" t="s">
        <v>4341</v>
      </c>
      <c r="J57" t="s">
        <v>7604</v>
      </c>
      <c r="K57">
        <v>26506</v>
      </c>
      <c r="L57">
        <v>40</v>
      </c>
      <c r="N57" t="s">
        <v>4789</v>
      </c>
    </row>
    <row r="58" spans="1:14" x14ac:dyDescent="0.15">
      <c r="A58" t="s">
        <v>7145</v>
      </c>
      <c r="B58" t="s">
        <v>5271</v>
      </c>
      <c r="C58" t="s">
        <v>1949</v>
      </c>
      <c r="D58" t="s">
        <v>5989</v>
      </c>
      <c r="E58" t="s">
        <v>433</v>
      </c>
      <c r="F58" t="s">
        <v>6248</v>
      </c>
      <c r="G58" t="s">
        <v>7739</v>
      </c>
      <c r="H58" t="s">
        <v>2142</v>
      </c>
      <c r="I58" t="s">
        <v>7740</v>
      </c>
      <c r="J58" t="s">
        <v>2269</v>
      </c>
      <c r="K58">
        <v>39904</v>
      </c>
      <c r="L58">
        <v>40</v>
      </c>
      <c r="N58" t="s">
        <v>7148</v>
      </c>
    </row>
    <row r="59" spans="1:14" x14ac:dyDescent="0.15">
      <c r="A59" t="s">
        <v>5517</v>
      </c>
      <c r="B59" t="s">
        <v>5271</v>
      </c>
      <c r="C59" t="s">
        <v>1949</v>
      </c>
      <c r="D59" t="s">
        <v>6217</v>
      </c>
      <c r="E59" t="s">
        <v>433</v>
      </c>
      <c r="F59" t="s">
        <v>6248</v>
      </c>
      <c r="G59" t="s">
        <v>7739</v>
      </c>
      <c r="H59" t="s">
        <v>2142</v>
      </c>
      <c r="I59" t="s">
        <v>7740</v>
      </c>
      <c r="J59" t="s">
        <v>2269</v>
      </c>
      <c r="K59">
        <v>42461</v>
      </c>
      <c r="L59">
        <v>30</v>
      </c>
      <c r="N59" t="s">
        <v>7148</v>
      </c>
    </row>
    <row r="60" spans="1:14" x14ac:dyDescent="0.15">
      <c r="A60" t="s">
        <v>3242</v>
      </c>
      <c r="B60" t="s">
        <v>5252</v>
      </c>
      <c r="C60" t="s">
        <v>1948</v>
      </c>
      <c r="D60" t="s">
        <v>3243</v>
      </c>
      <c r="E60" t="s">
        <v>30</v>
      </c>
      <c r="F60" t="s">
        <v>31</v>
      </c>
      <c r="G60" t="s">
        <v>6538</v>
      </c>
      <c r="H60" t="s">
        <v>29</v>
      </c>
      <c r="I60" t="s">
        <v>3240</v>
      </c>
      <c r="K60">
        <v>23955</v>
      </c>
      <c r="L60">
        <v>15</v>
      </c>
    </row>
    <row r="61" spans="1:14" x14ac:dyDescent="0.15">
      <c r="A61" t="s">
        <v>4122</v>
      </c>
      <c r="B61" t="s">
        <v>5252</v>
      </c>
      <c r="C61" t="s">
        <v>1948</v>
      </c>
      <c r="D61" t="s">
        <v>4852</v>
      </c>
      <c r="E61" t="s">
        <v>7099</v>
      </c>
      <c r="F61" t="s">
        <v>4172</v>
      </c>
      <c r="G61" t="s">
        <v>7098</v>
      </c>
      <c r="H61" t="s">
        <v>4287</v>
      </c>
      <c r="I61" t="s">
        <v>4317</v>
      </c>
      <c r="J61" t="s">
        <v>7100</v>
      </c>
      <c r="L61" t="s">
        <v>7747</v>
      </c>
      <c r="N61" t="s">
        <v>6222</v>
      </c>
    </row>
    <row r="62" spans="1:14" x14ac:dyDescent="0.15">
      <c r="A62" t="s">
        <v>6927</v>
      </c>
      <c r="B62" t="s">
        <v>5252</v>
      </c>
      <c r="C62" t="s">
        <v>1948</v>
      </c>
      <c r="D62" t="s">
        <v>2278</v>
      </c>
      <c r="E62" t="s">
        <v>993</v>
      </c>
      <c r="F62" t="s">
        <v>6928</v>
      </c>
      <c r="G62" t="s">
        <v>6929</v>
      </c>
      <c r="H62" t="s">
        <v>2142</v>
      </c>
      <c r="I62" t="s">
        <v>4324</v>
      </c>
      <c r="J62" t="s">
        <v>6930</v>
      </c>
      <c r="K62">
        <v>18719</v>
      </c>
      <c r="L62">
        <v>50</v>
      </c>
    </row>
    <row r="63" spans="1:14" x14ac:dyDescent="0.15">
      <c r="A63" t="s">
        <v>6927</v>
      </c>
      <c r="B63" t="s">
        <v>5252</v>
      </c>
      <c r="C63" t="s">
        <v>1948</v>
      </c>
      <c r="D63" t="s">
        <v>7435</v>
      </c>
      <c r="E63" t="s">
        <v>7749</v>
      </c>
      <c r="F63" t="s">
        <v>6931</v>
      </c>
      <c r="G63" t="s">
        <v>7748</v>
      </c>
      <c r="H63" t="s">
        <v>2142</v>
      </c>
      <c r="I63" t="s">
        <v>6932</v>
      </c>
      <c r="J63" t="s">
        <v>6606</v>
      </c>
      <c r="K63">
        <v>23833</v>
      </c>
      <c r="L63">
        <v>80</v>
      </c>
    </row>
    <row r="64" spans="1:14" x14ac:dyDescent="0.15">
      <c r="A64" t="s">
        <v>6927</v>
      </c>
      <c r="B64" t="s">
        <v>5252</v>
      </c>
      <c r="C64" t="s">
        <v>1948</v>
      </c>
      <c r="D64" t="s">
        <v>7436</v>
      </c>
      <c r="E64" t="s">
        <v>2268</v>
      </c>
      <c r="F64" t="s">
        <v>2279</v>
      </c>
      <c r="G64" t="s">
        <v>6941</v>
      </c>
      <c r="H64" t="s">
        <v>2142</v>
      </c>
      <c r="I64" t="s">
        <v>6932</v>
      </c>
      <c r="J64" t="s">
        <v>7442</v>
      </c>
      <c r="K64">
        <v>39539</v>
      </c>
      <c r="L64">
        <v>60</v>
      </c>
    </row>
    <row r="65" spans="1:14" x14ac:dyDescent="0.15">
      <c r="A65" t="s">
        <v>5392</v>
      </c>
      <c r="B65" t="s">
        <v>5252</v>
      </c>
      <c r="C65" t="s">
        <v>1948</v>
      </c>
      <c r="D65" t="s">
        <v>5334</v>
      </c>
      <c r="E65" t="s">
        <v>7753</v>
      </c>
      <c r="F65" t="s">
        <v>7752</v>
      </c>
      <c r="G65" t="s">
        <v>5341</v>
      </c>
      <c r="H65" t="s">
        <v>2142</v>
      </c>
      <c r="I65" t="s">
        <v>4336</v>
      </c>
      <c r="J65" t="s">
        <v>7512</v>
      </c>
      <c r="K65" t="s">
        <v>5345</v>
      </c>
      <c r="L65">
        <v>50</v>
      </c>
      <c r="N65" t="s">
        <v>5343</v>
      </c>
    </row>
    <row r="66" spans="1:14" x14ac:dyDescent="0.15">
      <c r="A66" t="s">
        <v>5398</v>
      </c>
      <c r="B66" t="s">
        <v>5252</v>
      </c>
      <c r="C66" t="s">
        <v>1948</v>
      </c>
      <c r="D66" t="s">
        <v>4322</v>
      </c>
      <c r="E66" t="s">
        <v>993</v>
      </c>
      <c r="F66" t="s">
        <v>6532</v>
      </c>
      <c r="G66" t="s">
        <v>6929</v>
      </c>
      <c r="H66" t="s">
        <v>2142</v>
      </c>
      <c r="I66" t="s">
        <v>4324</v>
      </c>
      <c r="J66" t="s">
        <v>1957</v>
      </c>
      <c r="K66" t="s">
        <v>1658</v>
      </c>
      <c r="L66">
        <v>15</v>
      </c>
      <c r="N66" t="s">
        <v>7755</v>
      </c>
    </row>
    <row r="67" spans="1:14" x14ac:dyDescent="0.15">
      <c r="A67" t="s">
        <v>5398</v>
      </c>
      <c r="B67" t="s">
        <v>5252</v>
      </c>
      <c r="C67" t="s">
        <v>1948</v>
      </c>
      <c r="D67" t="s">
        <v>4323</v>
      </c>
      <c r="E67" t="s">
        <v>301</v>
      </c>
      <c r="F67" t="s">
        <v>7757</v>
      </c>
      <c r="G67" t="s">
        <v>7758</v>
      </c>
      <c r="H67" t="s">
        <v>2142</v>
      </c>
      <c r="I67" t="s">
        <v>7759</v>
      </c>
      <c r="J67" t="s">
        <v>1994</v>
      </c>
      <c r="K67" t="s">
        <v>1660</v>
      </c>
      <c r="L67">
        <v>70</v>
      </c>
      <c r="N67" t="s">
        <v>7760</v>
      </c>
    </row>
    <row r="68" spans="1:14" x14ac:dyDescent="0.15">
      <c r="A68" t="s">
        <v>5518</v>
      </c>
      <c r="B68" t="s">
        <v>5252</v>
      </c>
      <c r="C68" t="s">
        <v>1948</v>
      </c>
      <c r="D68" t="s">
        <v>5526</v>
      </c>
      <c r="E68" t="s">
        <v>751</v>
      </c>
      <c r="F68" t="s">
        <v>5527</v>
      </c>
      <c r="G68" t="s">
        <v>7721</v>
      </c>
      <c r="H68" t="s">
        <v>5520</v>
      </c>
      <c r="I68" t="s">
        <v>7718</v>
      </c>
      <c r="J68" t="s">
        <v>7617</v>
      </c>
      <c r="K68" t="s">
        <v>5530</v>
      </c>
      <c r="L68">
        <v>30</v>
      </c>
      <c r="N68" t="s">
        <v>5523</v>
      </c>
    </row>
    <row r="69" spans="1:14" x14ac:dyDescent="0.15">
      <c r="A69" t="s">
        <v>7077</v>
      </c>
      <c r="B69" t="s">
        <v>5252</v>
      </c>
      <c r="C69" t="s">
        <v>1948</v>
      </c>
      <c r="D69" t="s">
        <v>7078</v>
      </c>
      <c r="E69" t="s">
        <v>301</v>
      </c>
      <c r="F69" t="s">
        <v>7079</v>
      </c>
      <c r="G69" t="s">
        <v>7758</v>
      </c>
      <c r="H69" t="s">
        <v>2142</v>
      </c>
      <c r="I69" t="s">
        <v>7759</v>
      </c>
      <c r="J69" t="s">
        <v>1994</v>
      </c>
      <c r="K69" t="s">
        <v>7081</v>
      </c>
      <c r="L69">
        <v>40</v>
      </c>
      <c r="N69" t="s">
        <v>7082</v>
      </c>
    </row>
    <row r="70" spans="1:14" x14ac:dyDescent="0.15">
      <c r="A70" t="s">
        <v>7132</v>
      </c>
      <c r="B70" t="s">
        <v>5252</v>
      </c>
      <c r="C70" t="s">
        <v>1948</v>
      </c>
      <c r="D70" t="s">
        <v>6214</v>
      </c>
      <c r="E70" t="s">
        <v>7133</v>
      </c>
      <c r="F70" t="s">
        <v>1661</v>
      </c>
      <c r="G70" t="s">
        <v>7098</v>
      </c>
      <c r="H70" t="s">
        <v>4287</v>
      </c>
      <c r="I70" t="s">
        <v>4317</v>
      </c>
      <c r="J70" t="s">
        <v>7134</v>
      </c>
      <c r="K70">
        <v>18049</v>
      </c>
      <c r="L70">
        <v>112</v>
      </c>
      <c r="N70" t="s">
        <v>7135</v>
      </c>
    </row>
    <row r="71" spans="1:14" x14ac:dyDescent="0.15">
      <c r="A71" t="s">
        <v>4114</v>
      </c>
      <c r="B71" t="s">
        <v>5252</v>
      </c>
      <c r="C71" t="s">
        <v>1948</v>
      </c>
      <c r="D71" t="s">
        <v>1662</v>
      </c>
      <c r="E71" t="s">
        <v>1663</v>
      </c>
      <c r="F71" t="s">
        <v>1932</v>
      </c>
      <c r="G71" t="s">
        <v>7098</v>
      </c>
      <c r="H71" t="s">
        <v>4287</v>
      </c>
      <c r="I71" t="s">
        <v>4317</v>
      </c>
      <c r="J71" t="s">
        <v>7134</v>
      </c>
      <c r="K71">
        <v>36982</v>
      </c>
      <c r="L71">
        <v>80</v>
      </c>
      <c r="N71" t="s">
        <v>4784</v>
      </c>
    </row>
    <row r="72" spans="1:14" x14ac:dyDescent="0.15">
      <c r="A72" t="s">
        <v>4114</v>
      </c>
      <c r="B72" t="s">
        <v>5252</v>
      </c>
      <c r="C72" t="s">
        <v>1948</v>
      </c>
      <c r="D72" t="s">
        <v>4335</v>
      </c>
      <c r="E72" t="s">
        <v>7763</v>
      </c>
      <c r="F72" t="s">
        <v>1786</v>
      </c>
      <c r="G72" t="s">
        <v>7762</v>
      </c>
      <c r="H72" t="s">
        <v>2142</v>
      </c>
      <c r="I72" t="s">
        <v>4336</v>
      </c>
      <c r="J72" t="s">
        <v>7512</v>
      </c>
      <c r="K72">
        <v>38443</v>
      </c>
      <c r="L72">
        <v>70</v>
      </c>
      <c r="N72" t="s">
        <v>7143</v>
      </c>
    </row>
    <row r="73" spans="1:14" x14ac:dyDescent="0.15">
      <c r="A73" t="s">
        <v>4114</v>
      </c>
      <c r="B73" t="s">
        <v>5252</v>
      </c>
      <c r="C73" t="s">
        <v>1948</v>
      </c>
      <c r="D73" t="s">
        <v>4830</v>
      </c>
      <c r="E73" t="s">
        <v>301</v>
      </c>
      <c r="F73" t="s">
        <v>1664</v>
      </c>
      <c r="G73" t="s">
        <v>7758</v>
      </c>
      <c r="H73" t="s">
        <v>2142</v>
      </c>
      <c r="I73" t="s">
        <v>7759</v>
      </c>
      <c r="J73" t="s">
        <v>1994</v>
      </c>
      <c r="K73">
        <v>39752</v>
      </c>
      <c r="L73">
        <v>50</v>
      </c>
      <c r="N73" t="s">
        <v>7143</v>
      </c>
    </row>
    <row r="74" spans="1:14" x14ac:dyDescent="0.15">
      <c r="A74" t="s">
        <v>4114</v>
      </c>
      <c r="B74" t="s">
        <v>5252</v>
      </c>
      <c r="C74" t="s">
        <v>1948</v>
      </c>
      <c r="D74" t="s">
        <v>7601</v>
      </c>
      <c r="E74" t="s">
        <v>1929</v>
      </c>
      <c r="F74" t="s">
        <v>1930</v>
      </c>
      <c r="G74" t="s">
        <v>7727</v>
      </c>
      <c r="H74" t="s">
        <v>4287</v>
      </c>
      <c r="I74" t="s">
        <v>4345</v>
      </c>
      <c r="J74" t="s">
        <v>5482</v>
      </c>
      <c r="K74">
        <v>19450</v>
      </c>
      <c r="L74">
        <v>40</v>
      </c>
      <c r="N74" t="s">
        <v>5894</v>
      </c>
    </row>
    <row r="75" spans="1:14" x14ac:dyDescent="0.15">
      <c r="A75" t="s">
        <v>4114</v>
      </c>
      <c r="B75" t="s">
        <v>5252</v>
      </c>
      <c r="C75" t="s">
        <v>1948</v>
      </c>
      <c r="D75" t="s">
        <v>4115</v>
      </c>
      <c r="E75" t="s">
        <v>78</v>
      </c>
      <c r="F75" t="s">
        <v>1600</v>
      </c>
      <c r="G75" t="s">
        <v>7730</v>
      </c>
      <c r="H75" t="s">
        <v>7087</v>
      </c>
      <c r="I75" t="s">
        <v>7731</v>
      </c>
      <c r="J75" t="s">
        <v>6258</v>
      </c>
      <c r="K75">
        <v>40164</v>
      </c>
      <c r="L75">
        <v>40</v>
      </c>
      <c r="N75" t="s">
        <v>7447</v>
      </c>
    </row>
    <row r="76" spans="1:14" x14ac:dyDescent="0.15">
      <c r="A76" t="s">
        <v>4114</v>
      </c>
      <c r="B76" t="s">
        <v>5252</v>
      </c>
      <c r="C76" t="s">
        <v>1948</v>
      </c>
      <c r="D76" t="s">
        <v>4116</v>
      </c>
      <c r="E76" t="s">
        <v>78</v>
      </c>
      <c r="F76" t="s">
        <v>1600</v>
      </c>
      <c r="G76" t="s">
        <v>7738</v>
      </c>
      <c r="H76" t="s">
        <v>7087</v>
      </c>
      <c r="I76" t="s">
        <v>7731</v>
      </c>
      <c r="J76" t="s">
        <v>6258</v>
      </c>
      <c r="K76">
        <v>40164</v>
      </c>
      <c r="L76">
        <v>80</v>
      </c>
      <c r="N76" t="s">
        <v>4789</v>
      </c>
    </row>
    <row r="77" spans="1:14" x14ac:dyDescent="0.15">
      <c r="A77" t="s">
        <v>7149</v>
      </c>
      <c r="B77" t="s">
        <v>5252</v>
      </c>
      <c r="C77" t="s">
        <v>1948</v>
      </c>
      <c r="D77" t="s">
        <v>4483</v>
      </c>
      <c r="E77" t="s">
        <v>1663</v>
      </c>
      <c r="F77" t="s">
        <v>1932</v>
      </c>
      <c r="G77" t="s">
        <v>7098</v>
      </c>
      <c r="H77" t="s">
        <v>4287</v>
      </c>
      <c r="I77" t="s">
        <v>4317</v>
      </c>
      <c r="J77" t="s">
        <v>7134</v>
      </c>
      <c r="K77">
        <v>36800</v>
      </c>
      <c r="L77">
        <v>40</v>
      </c>
      <c r="N77" t="s">
        <v>7150</v>
      </c>
    </row>
    <row r="78" spans="1:14" x14ac:dyDescent="0.15">
      <c r="A78" t="s">
        <v>7151</v>
      </c>
      <c r="B78" t="s">
        <v>5252</v>
      </c>
      <c r="C78" t="s">
        <v>1948</v>
      </c>
      <c r="D78" t="s">
        <v>4484</v>
      </c>
      <c r="E78" t="s">
        <v>1663</v>
      </c>
      <c r="F78" t="s">
        <v>1932</v>
      </c>
      <c r="G78" t="s">
        <v>7098</v>
      </c>
      <c r="H78" t="s">
        <v>4287</v>
      </c>
      <c r="I78" t="s">
        <v>4317</v>
      </c>
      <c r="J78" t="s">
        <v>7134</v>
      </c>
      <c r="K78">
        <v>36800</v>
      </c>
      <c r="L78">
        <v>40</v>
      </c>
      <c r="N78" t="s">
        <v>7150</v>
      </c>
    </row>
    <row r="79" spans="1:14" x14ac:dyDescent="0.15">
      <c r="A79" t="s">
        <v>7152</v>
      </c>
      <c r="B79" t="s">
        <v>5252</v>
      </c>
      <c r="C79" t="s">
        <v>1948</v>
      </c>
      <c r="D79" t="s">
        <v>4485</v>
      </c>
      <c r="E79" t="s">
        <v>1663</v>
      </c>
      <c r="F79" t="s">
        <v>1932</v>
      </c>
      <c r="G79" t="s">
        <v>7098</v>
      </c>
      <c r="H79" t="s">
        <v>4287</v>
      </c>
      <c r="I79" t="s">
        <v>4317</v>
      </c>
      <c r="J79" t="s">
        <v>7134</v>
      </c>
      <c r="K79">
        <v>36800</v>
      </c>
      <c r="L79">
        <v>20</v>
      </c>
      <c r="N79" t="s">
        <v>7150</v>
      </c>
    </row>
    <row r="80" spans="1:14" x14ac:dyDescent="0.15">
      <c r="A80" t="s">
        <v>7153</v>
      </c>
      <c r="B80" t="s">
        <v>5252</v>
      </c>
      <c r="C80" t="s">
        <v>1948</v>
      </c>
      <c r="D80" t="s">
        <v>4487</v>
      </c>
      <c r="E80" t="s">
        <v>1663</v>
      </c>
      <c r="F80" t="s">
        <v>1932</v>
      </c>
      <c r="G80" t="s">
        <v>7098</v>
      </c>
      <c r="H80" t="s">
        <v>4287</v>
      </c>
      <c r="I80" t="s">
        <v>4317</v>
      </c>
      <c r="J80" t="s">
        <v>7134</v>
      </c>
      <c r="K80">
        <v>36800</v>
      </c>
      <c r="L80">
        <v>20</v>
      </c>
      <c r="N80" t="s">
        <v>7150</v>
      </c>
    </row>
    <row r="81" spans="1:14" x14ac:dyDescent="0.15">
      <c r="A81" t="s">
        <v>7153</v>
      </c>
      <c r="B81" t="s">
        <v>5252</v>
      </c>
      <c r="C81" t="s">
        <v>1948</v>
      </c>
      <c r="D81" t="s">
        <v>7242</v>
      </c>
      <c r="E81" t="s">
        <v>301</v>
      </c>
      <c r="F81" t="s">
        <v>7757</v>
      </c>
      <c r="G81" t="s">
        <v>7758</v>
      </c>
      <c r="H81" t="s">
        <v>2142</v>
      </c>
      <c r="I81" t="s">
        <v>7759</v>
      </c>
      <c r="J81" t="s">
        <v>1994</v>
      </c>
      <c r="K81">
        <v>39904</v>
      </c>
      <c r="L81">
        <v>40</v>
      </c>
      <c r="N81" t="s">
        <v>7150</v>
      </c>
    </row>
    <row r="82" spans="1:14" x14ac:dyDescent="0.15">
      <c r="A82" t="s">
        <v>7778</v>
      </c>
      <c r="B82" t="s">
        <v>5252</v>
      </c>
      <c r="C82" t="s">
        <v>1948</v>
      </c>
      <c r="D82" t="s">
        <v>4332</v>
      </c>
      <c r="E82" t="s">
        <v>301</v>
      </c>
      <c r="F82" t="s">
        <v>7757</v>
      </c>
      <c r="G82" t="s">
        <v>7758</v>
      </c>
      <c r="H82" t="s">
        <v>2142</v>
      </c>
      <c r="I82" t="s">
        <v>7759</v>
      </c>
      <c r="J82" t="s">
        <v>1994</v>
      </c>
      <c r="K82">
        <v>39904</v>
      </c>
      <c r="L82">
        <v>30</v>
      </c>
      <c r="N82" t="s">
        <v>7150</v>
      </c>
    </row>
    <row r="83" spans="1:14" x14ac:dyDescent="0.15">
      <c r="A83" t="s">
        <v>7779</v>
      </c>
      <c r="B83" t="s">
        <v>5252</v>
      </c>
      <c r="C83" t="s">
        <v>1948</v>
      </c>
      <c r="D83" t="s">
        <v>4333</v>
      </c>
      <c r="E83" t="s">
        <v>301</v>
      </c>
      <c r="F83" t="s">
        <v>7757</v>
      </c>
      <c r="G83" t="s">
        <v>7758</v>
      </c>
      <c r="H83" t="s">
        <v>2142</v>
      </c>
      <c r="I83" t="s">
        <v>7759</v>
      </c>
      <c r="J83" t="s">
        <v>1994</v>
      </c>
      <c r="K83">
        <v>41730</v>
      </c>
      <c r="L83">
        <v>35</v>
      </c>
      <c r="N83" t="s">
        <v>7148</v>
      </c>
    </row>
    <row r="84" spans="1:14" x14ac:dyDescent="0.15">
      <c r="A84" t="s">
        <v>7780</v>
      </c>
      <c r="B84" t="s">
        <v>5252</v>
      </c>
      <c r="C84" t="s">
        <v>1948</v>
      </c>
      <c r="D84" t="s">
        <v>7448</v>
      </c>
      <c r="E84" t="s">
        <v>2268</v>
      </c>
      <c r="F84" t="s">
        <v>1680</v>
      </c>
      <c r="G84" t="s">
        <v>6941</v>
      </c>
      <c r="H84" t="s">
        <v>2142</v>
      </c>
      <c r="I84" t="s">
        <v>6932</v>
      </c>
      <c r="J84" t="s">
        <v>7658</v>
      </c>
      <c r="K84">
        <v>42095</v>
      </c>
      <c r="L84">
        <v>40</v>
      </c>
      <c r="N84" t="s">
        <v>7150</v>
      </c>
    </row>
    <row r="85" spans="1:14" x14ac:dyDescent="0.15">
      <c r="A85" t="s">
        <v>7781</v>
      </c>
      <c r="B85" t="s">
        <v>5252</v>
      </c>
      <c r="C85" t="s">
        <v>1948</v>
      </c>
      <c r="D85" t="s">
        <v>7448</v>
      </c>
      <c r="E85" t="s">
        <v>2268</v>
      </c>
      <c r="F85" t="s">
        <v>1680</v>
      </c>
      <c r="G85" t="s">
        <v>6941</v>
      </c>
      <c r="H85" t="s">
        <v>2142</v>
      </c>
      <c r="I85" t="s">
        <v>6932</v>
      </c>
      <c r="J85" t="s">
        <v>7658</v>
      </c>
      <c r="K85">
        <v>25294</v>
      </c>
      <c r="L85">
        <v>40</v>
      </c>
      <c r="N85" t="s">
        <v>7150</v>
      </c>
    </row>
    <row r="86" spans="1:14" x14ac:dyDescent="0.15">
      <c r="A86" t="s">
        <v>7781</v>
      </c>
      <c r="B86" t="s">
        <v>5252</v>
      </c>
      <c r="C86" t="s">
        <v>1948</v>
      </c>
      <c r="D86" t="s">
        <v>7449</v>
      </c>
      <c r="E86" t="s">
        <v>7749</v>
      </c>
      <c r="F86" t="s">
        <v>1681</v>
      </c>
      <c r="G86" t="s">
        <v>7748</v>
      </c>
      <c r="H86" t="s">
        <v>2142</v>
      </c>
      <c r="I86" t="s">
        <v>6932</v>
      </c>
      <c r="J86" t="s">
        <v>7659</v>
      </c>
      <c r="K86">
        <v>19815</v>
      </c>
      <c r="L86">
        <v>60</v>
      </c>
      <c r="N86" t="s">
        <v>7760</v>
      </c>
    </row>
    <row r="87" spans="1:14" x14ac:dyDescent="0.15">
      <c r="A87" t="s">
        <v>4114</v>
      </c>
      <c r="B87" t="s">
        <v>5300</v>
      </c>
      <c r="C87" t="s">
        <v>5287</v>
      </c>
      <c r="D87" t="s">
        <v>4500</v>
      </c>
      <c r="E87" t="s">
        <v>1596</v>
      </c>
      <c r="F87" t="s">
        <v>1676</v>
      </c>
      <c r="G87" t="s">
        <v>7773</v>
      </c>
      <c r="H87" t="s">
        <v>4288</v>
      </c>
      <c r="I87" t="s">
        <v>7774</v>
      </c>
      <c r="J87" t="s">
        <v>6039</v>
      </c>
      <c r="K87">
        <v>26023</v>
      </c>
      <c r="L87">
        <v>20</v>
      </c>
      <c r="N87" t="s">
        <v>4789</v>
      </c>
    </row>
    <row r="88" spans="1:14" x14ac:dyDescent="0.15">
      <c r="A88" t="s">
        <v>3242</v>
      </c>
      <c r="B88" t="s">
        <v>5851</v>
      </c>
      <c r="C88" t="s">
        <v>4314</v>
      </c>
      <c r="D88" t="s">
        <v>3245</v>
      </c>
      <c r="E88" t="s">
        <v>38</v>
      </c>
      <c r="F88" t="s">
        <v>39</v>
      </c>
      <c r="G88" t="s">
        <v>6738</v>
      </c>
      <c r="H88" t="s">
        <v>29</v>
      </c>
      <c r="I88" t="s">
        <v>5922</v>
      </c>
      <c r="K88">
        <v>25294</v>
      </c>
      <c r="L88">
        <v>30</v>
      </c>
    </row>
    <row r="89" spans="1:14" x14ac:dyDescent="0.15">
      <c r="A89" t="s">
        <v>3263</v>
      </c>
      <c r="B89" t="s">
        <v>5851</v>
      </c>
      <c r="C89" t="s">
        <v>4314</v>
      </c>
      <c r="D89" t="s">
        <v>7632</v>
      </c>
      <c r="E89" t="s">
        <v>1892</v>
      </c>
      <c r="F89" t="s">
        <v>7633</v>
      </c>
      <c r="G89" t="s">
        <v>7715</v>
      </c>
      <c r="H89" t="s">
        <v>7635</v>
      </c>
      <c r="I89" t="s">
        <v>7636</v>
      </c>
      <c r="K89">
        <v>44637</v>
      </c>
      <c r="L89" t="s">
        <v>7716</v>
      </c>
    </row>
    <row r="90" spans="1:14" x14ac:dyDescent="0.15">
      <c r="A90" t="s">
        <v>6232</v>
      </c>
      <c r="B90" t="s">
        <v>6233</v>
      </c>
      <c r="C90" t="s">
        <v>49</v>
      </c>
      <c r="D90" t="s">
        <v>6234</v>
      </c>
      <c r="E90" t="s">
        <v>28</v>
      </c>
      <c r="F90" t="s">
        <v>1659</v>
      </c>
      <c r="G90" t="s">
        <v>6235</v>
      </c>
      <c r="H90" t="s">
        <v>6236</v>
      </c>
      <c r="I90" t="s">
        <v>6237</v>
      </c>
      <c r="J90" t="s">
        <v>7144</v>
      </c>
      <c r="K90">
        <v>43191</v>
      </c>
      <c r="L90">
        <v>5</v>
      </c>
      <c r="N90" t="s">
        <v>6238</v>
      </c>
    </row>
  </sheetData>
  <sortState xmlns:xlrd2="http://schemas.microsoft.com/office/spreadsheetml/2017/richdata2" ref="A1:N90">
    <sortCondition ref="C16"/>
  </sortState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G1" sqref="G1:G3"/>
    </sheetView>
  </sheetViews>
  <sheetFormatPr defaultRowHeight="12" x14ac:dyDescent="0.15"/>
  <cols>
    <col min="4" max="4" width="55.140625" customWidth="1"/>
    <col min="6" max="6" width="33.28515625" customWidth="1"/>
  </cols>
  <sheetData>
    <row r="1" spans="1:14" x14ac:dyDescent="0.15">
      <c r="A1" t="s">
        <v>3263</v>
      </c>
      <c r="B1" t="s">
        <v>5851</v>
      </c>
      <c r="C1" t="s">
        <v>4314</v>
      </c>
      <c r="D1" t="s">
        <v>7632</v>
      </c>
      <c r="E1" t="s">
        <v>1892</v>
      </c>
      <c r="F1" t="s">
        <v>7633</v>
      </c>
      <c r="G1" t="s">
        <v>7715</v>
      </c>
      <c r="H1" t="s">
        <v>7635</v>
      </c>
      <c r="I1" t="s">
        <v>7636</v>
      </c>
      <c r="K1">
        <v>44637</v>
      </c>
      <c r="L1" t="s">
        <v>7716</v>
      </c>
    </row>
    <row r="2" spans="1:14" x14ac:dyDescent="0.15">
      <c r="A2" t="s">
        <v>7075</v>
      </c>
      <c r="B2" t="s">
        <v>5285</v>
      </c>
      <c r="C2" t="s">
        <v>4315</v>
      </c>
      <c r="D2" t="s">
        <v>7076</v>
      </c>
      <c r="E2" t="s">
        <v>663</v>
      </c>
      <c r="F2" t="s">
        <v>6287</v>
      </c>
      <c r="G2" t="s">
        <v>7717</v>
      </c>
      <c r="H2" t="s">
        <v>5520</v>
      </c>
      <c r="I2" t="s">
        <v>7718</v>
      </c>
      <c r="J2" t="s">
        <v>7617</v>
      </c>
      <c r="K2" t="s">
        <v>5522</v>
      </c>
      <c r="L2">
        <v>50</v>
      </c>
      <c r="N2" t="s">
        <v>5523</v>
      </c>
    </row>
    <row r="3" spans="1:14" x14ac:dyDescent="0.15">
      <c r="A3" t="s">
        <v>5518</v>
      </c>
      <c r="B3" t="s">
        <v>5285</v>
      </c>
      <c r="C3" t="s">
        <v>4315</v>
      </c>
      <c r="D3" t="s">
        <v>6582</v>
      </c>
      <c r="E3" t="s">
        <v>663</v>
      </c>
      <c r="F3" t="s">
        <v>6287</v>
      </c>
      <c r="G3" t="s">
        <v>7717</v>
      </c>
      <c r="H3" t="s">
        <v>5520</v>
      </c>
      <c r="I3" t="s">
        <v>7718</v>
      </c>
      <c r="J3" t="s">
        <v>7617</v>
      </c>
      <c r="K3" t="s">
        <v>5522</v>
      </c>
      <c r="L3">
        <v>30</v>
      </c>
      <c r="N3" t="s">
        <v>5523</v>
      </c>
    </row>
    <row r="4" spans="1:14" x14ac:dyDescent="0.15">
      <c r="A4" t="s">
        <v>5518</v>
      </c>
      <c r="B4" t="s">
        <v>5239</v>
      </c>
      <c r="C4" t="s">
        <v>5228</v>
      </c>
      <c r="D4" t="s">
        <v>5524</v>
      </c>
      <c r="E4" t="s">
        <v>7720</v>
      </c>
      <c r="F4" t="s">
        <v>7719</v>
      </c>
      <c r="G4" t="s">
        <v>7623</v>
      </c>
      <c r="H4" t="s">
        <v>5520</v>
      </c>
      <c r="I4" t="s">
        <v>7718</v>
      </c>
      <c r="J4" t="s">
        <v>7617</v>
      </c>
      <c r="K4" t="s">
        <v>5525</v>
      </c>
      <c r="L4">
        <v>20</v>
      </c>
      <c r="N4" t="s">
        <v>5523</v>
      </c>
    </row>
    <row r="5" spans="1:14" x14ac:dyDescent="0.15">
      <c r="A5" t="s">
        <v>5518</v>
      </c>
      <c r="B5" t="s">
        <v>5252</v>
      </c>
      <c r="C5" t="s">
        <v>1948</v>
      </c>
      <c r="D5" t="s">
        <v>5526</v>
      </c>
      <c r="E5" t="s">
        <v>751</v>
      </c>
      <c r="F5" t="s">
        <v>5527</v>
      </c>
      <c r="G5" t="s">
        <v>7721</v>
      </c>
      <c r="H5" t="s">
        <v>5520</v>
      </c>
      <c r="I5" t="s">
        <v>7718</v>
      </c>
      <c r="J5" t="s">
        <v>7617</v>
      </c>
      <c r="K5" t="s">
        <v>5530</v>
      </c>
      <c r="L5">
        <v>30</v>
      </c>
      <c r="N5" t="s">
        <v>5523</v>
      </c>
    </row>
    <row r="6" spans="1:14" x14ac:dyDescent="0.15">
      <c r="A6" t="s">
        <v>5518</v>
      </c>
      <c r="B6" t="s">
        <v>5271</v>
      </c>
      <c r="C6" t="s">
        <v>1949</v>
      </c>
      <c r="D6" t="s">
        <v>5531</v>
      </c>
      <c r="E6" t="s">
        <v>7723</v>
      </c>
      <c r="F6" t="s">
        <v>5532</v>
      </c>
      <c r="G6" t="s">
        <v>7722</v>
      </c>
      <c r="H6" t="s">
        <v>2142</v>
      </c>
      <c r="I6" t="s">
        <v>7724</v>
      </c>
      <c r="J6" t="s">
        <v>7618</v>
      </c>
      <c r="K6" t="s">
        <v>5535</v>
      </c>
      <c r="L6">
        <v>30</v>
      </c>
      <c r="N6" t="s">
        <v>5523</v>
      </c>
    </row>
    <row r="7" spans="1:14" x14ac:dyDescent="0.15">
      <c r="A7" t="s">
        <v>5518</v>
      </c>
      <c r="B7" t="s">
        <v>5271</v>
      </c>
      <c r="C7" t="s">
        <v>1949</v>
      </c>
      <c r="D7" t="s">
        <v>5536</v>
      </c>
      <c r="E7" t="s">
        <v>7723</v>
      </c>
      <c r="F7" t="s">
        <v>5532</v>
      </c>
      <c r="G7" t="s">
        <v>7722</v>
      </c>
      <c r="H7" t="s">
        <v>2142</v>
      </c>
      <c r="I7" t="s">
        <v>7724</v>
      </c>
      <c r="J7" t="s">
        <v>7618</v>
      </c>
      <c r="K7" t="s">
        <v>5537</v>
      </c>
      <c r="L7">
        <v>40</v>
      </c>
      <c r="N7" t="s">
        <v>6127</v>
      </c>
    </row>
    <row r="8" spans="1:14" x14ac:dyDescent="0.15">
      <c r="A8" t="s">
        <v>5518</v>
      </c>
      <c r="B8" t="s">
        <v>5239</v>
      </c>
      <c r="C8" t="s">
        <v>5228</v>
      </c>
      <c r="D8" t="s">
        <v>5538</v>
      </c>
      <c r="E8" t="s">
        <v>178</v>
      </c>
      <c r="F8" t="s">
        <v>5539</v>
      </c>
      <c r="G8" t="s">
        <v>7725</v>
      </c>
      <c r="H8" t="s">
        <v>5520</v>
      </c>
      <c r="I8" t="s">
        <v>7726</v>
      </c>
      <c r="J8" t="s">
        <v>5540</v>
      </c>
      <c r="K8" t="s">
        <v>5541</v>
      </c>
      <c r="L8">
        <v>20</v>
      </c>
      <c r="N8" t="s">
        <v>5523</v>
      </c>
    </row>
    <row r="9" spans="1:14" x14ac:dyDescent="0.15">
      <c r="A9" t="s">
        <v>6122</v>
      </c>
      <c r="B9" t="s">
        <v>5300</v>
      </c>
      <c r="C9" t="s">
        <v>5286</v>
      </c>
      <c r="D9" t="s">
        <v>6132</v>
      </c>
      <c r="E9" t="s">
        <v>586</v>
      </c>
      <c r="F9" t="s">
        <v>6133</v>
      </c>
      <c r="G9" t="s">
        <v>7619</v>
      </c>
      <c r="H9" t="s">
        <v>5520</v>
      </c>
      <c r="I9" t="s">
        <v>7718</v>
      </c>
      <c r="J9" t="s">
        <v>7617</v>
      </c>
      <c r="K9" t="s">
        <v>6135</v>
      </c>
      <c r="L9">
        <v>20</v>
      </c>
      <c r="N9" t="s">
        <v>5523</v>
      </c>
    </row>
    <row r="10" spans="1:14" x14ac:dyDescent="0.15">
      <c r="A10" t="s">
        <v>6122</v>
      </c>
      <c r="B10" t="s">
        <v>5851</v>
      </c>
      <c r="C10" t="s">
        <v>4314</v>
      </c>
      <c r="D10" t="s">
        <v>6136</v>
      </c>
      <c r="E10" t="s">
        <v>628</v>
      </c>
      <c r="F10" t="s">
        <v>6137</v>
      </c>
      <c r="G10" t="s">
        <v>4006</v>
      </c>
      <c r="H10" t="s">
        <v>1411</v>
      </c>
      <c r="I10" t="s">
        <v>6139</v>
      </c>
      <c r="J10" t="s">
        <v>7388</v>
      </c>
      <c r="K10" t="s">
        <v>6140</v>
      </c>
      <c r="L10">
        <v>20</v>
      </c>
      <c r="N10" t="s">
        <v>5523</v>
      </c>
    </row>
    <row r="11" spans="1:14" x14ac:dyDescent="0.15">
      <c r="A11" t="s">
        <v>4114</v>
      </c>
      <c r="B11" t="s">
        <v>5252</v>
      </c>
      <c r="C11" t="s">
        <v>1948</v>
      </c>
      <c r="D11" t="s">
        <v>7601</v>
      </c>
      <c r="E11" t="s">
        <v>1929</v>
      </c>
      <c r="F11" t="s">
        <v>1930</v>
      </c>
      <c r="G11" t="s">
        <v>7727</v>
      </c>
      <c r="H11" t="s">
        <v>4287</v>
      </c>
      <c r="I11" t="s">
        <v>4345</v>
      </c>
      <c r="J11" t="s">
        <v>5482</v>
      </c>
      <c r="K11">
        <v>19450</v>
      </c>
      <c r="L11">
        <v>40</v>
      </c>
      <c r="N11" t="s">
        <v>5894</v>
      </c>
    </row>
    <row r="12" spans="1:14" x14ac:dyDescent="0.15">
      <c r="A12" t="s">
        <v>4114</v>
      </c>
      <c r="B12" t="s">
        <v>5271</v>
      </c>
      <c r="C12" t="s">
        <v>1949</v>
      </c>
      <c r="D12" t="s">
        <v>4338</v>
      </c>
      <c r="E12" t="s">
        <v>403</v>
      </c>
      <c r="F12" t="s">
        <v>1666</v>
      </c>
      <c r="G12" t="s">
        <v>7728</v>
      </c>
      <c r="H12" t="s">
        <v>4296</v>
      </c>
      <c r="I12" t="s">
        <v>7729</v>
      </c>
      <c r="J12" t="s">
        <v>1636</v>
      </c>
      <c r="K12">
        <v>32944</v>
      </c>
      <c r="L12">
        <v>50</v>
      </c>
      <c r="N12" t="s">
        <v>5894</v>
      </c>
    </row>
    <row r="13" spans="1:14" x14ac:dyDescent="0.15">
      <c r="A13" t="s">
        <v>4114</v>
      </c>
      <c r="B13" t="s">
        <v>5252</v>
      </c>
      <c r="C13" t="s">
        <v>1948</v>
      </c>
      <c r="D13" t="s">
        <v>4115</v>
      </c>
      <c r="E13" t="s">
        <v>78</v>
      </c>
      <c r="F13" t="s">
        <v>1600</v>
      </c>
      <c r="G13" t="s">
        <v>7730</v>
      </c>
      <c r="H13" t="s">
        <v>7087</v>
      </c>
      <c r="I13" t="s">
        <v>7731</v>
      </c>
      <c r="J13" t="s">
        <v>6258</v>
      </c>
      <c r="K13">
        <v>40164</v>
      </c>
      <c r="L13">
        <v>40</v>
      </c>
      <c r="N13" t="s">
        <v>7447</v>
      </c>
    </row>
    <row r="14" spans="1:14" x14ac:dyDescent="0.15">
      <c r="A14" t="s">
        <v>4114</v>
      </c>
      <c r="B14" t="s">
        <v>5252</v>
      </c>
      <c r="C14" t="s">
        <v>4255</v>
      </c>
      <c r="D14" t="s">
        <v>4505</v>
      </c>
      <c r="E14" t="s">
        <v>1669</v>
      </c>
      <c r="F14" t="s">
        <v>1670</v>
      </c>
      <c r="G14" t="s">
        <v>7732</v>
      </c>
      <c r="H14" t="s">
        <v>4288</v>
      </c>
      <c r="I14" t="s">
        <v>7733</v>
      </c>
      <c r="J14" t="s">
        <v>1729</v>
      </c>
      <c r="K14">
        <v>40883</v>
      </c>
      <c r="L14">
        <v>20</v>
      </c>
      <c r="N14" t="s">
        <v>7447</v>
      </c>
    </row>
    <row r="15" spans="1:14" x14ac:dyDescent="0.15">
      <c r="A15" t="s">
        <v>4114</v>
      </c>
      <c r="B15" t="s">
        <v>5271</v>
      </c>
      <c r="C15" t="s">
        <v>1949</v>
      </c>
      <c r="D15" t="s">
        <v>7734</v>
      </c>
      <c r="E15" t="s">
        <v>1207</v>
      </c>
      <c r="F15" t="s">
        <v>1673</v>
      </c>
      <c r="G15" t="s">
        <v>7735</v>
      </c>
      <c r="H15" t="s">
        <v>2142</v>
      </c>
      <c r="I15" t="s">
        <v>4337</v>
      </c>
      <c r="J15" t="s">
        <v>4821</v>
      </c>
      <c r="K15">
        <v>37246</v>
      </c>
      <c r="L15">
        <v>40</v>
      </c>
      <c r="N15" t="s">
        <v>4788</v>
      </c>
    </row>
    <row r="16" spans="1:14" x14ac:dyDescent="0.15">
      <c r="A16" t="s">
        <v>4114</v>
      </c>
      <c r="B16" t="s">
        <v>5252</v>
      </c>
      <c r="C16" t="s">
        <v>4255</v>
      </c>
      <c r="D16" t="s">
        <v>5988</v>
      </c>
      <c r="E16" t="s">
        <v>507</v>
      </c>
      <c r="F16" t="s">
        <v>7736</v>
      </c>
      <c r="G16" t="s">
        <v>7737</v>
      </c>
      <c r="H16" t="s">
        <v>922</v>
      </c>
      <c r="I16" t="s">
        <v>4293</v>
      </c>
      <c r="J16" t="s">
        <v>6500</v>
      </c>
      <c r="K16">
        <v>37246</v>
      </c>
      <c r="L16">
        <v>40</v>
      </c>
      <c r="N16" t="s">
        <v>4788</v>
      </c>
    </row>
    <row r="17" spans="1:14" x14ac:dyDescent="0.15">
      <c r="A17" t="s">
        <v>4114</v>
      </c>
      <c r="B17" t="s">
        <v>5239</v>
      </c>
      <c r="C17" t="s">
        <v>5228</v>
      </c>
      <c r="D17" t="s">
        <v>7443</v>
      </c>
      <c r="E17" t="s">
        <v>71</v>
      </c>
      <c r="F17" t="s">
        <v>7444</v>
      </c>
      <c r="G17" t="s">
        <v>7445</v>
      </c>
      <c r="H17" t="s">
        <v>2142</v>
      </c>
      <c r="I17" t="s">
        <v>6068</v>
      </c>
      <c r="J17" t="s">
        <v>7446</v>
      </c>
      <c r="K17">
        <v>43801</v>
      </c>
      <c r="L17">
        <v>40</v>
      </c>
      <c r="N17" t="s">
        <v>4788</v>
      </c>
    </row>
    <row r="18" spans="1:14" x14ac:dyDescent="0.15">
      <c r="A18" t="s">
        <v>4114</v>
      </c>
      <c r="B18" t="s">
        <v>5252</v>
      </c>
      <c r="C18" t="s">
        <v>1948</v>
      </c>
      <c r="D18" t="s">
        <v>4116</v>
      </c>
      <c r="E18" t="s">
        <v>78</v>
      </c>
      <c r="F18" t="s">
        <v>1600</v>
      </c>
      <c r="G18" t="s">
        <v>7738</v>
      </c>
      <c r="H18" t="s">
        <v>7087</v>
      </c>
      <c r="I18" t="s">
        <v>7731</v>
      </c>
      <c r="J18" t="s">
        <v>6258</v>
      </c>
      <c r="K18">
        <v>40164</v>
      </c>
      <c r="L18">
        <v>80</v>
      </c>
      <c r="N18" t="s">
        <v>4789</v>
      </c>
    </row>
    <row r="19" spans="1:14" x14ac:dyDescent="0.15">
      <c r="A19" t="s">
        <v>4114</v>
      </c>
      <c r="B19" t="s">
        <v>5252</v>
      </c>
      <c r="C19" t="s">
        <v>4255</v>
      </c>
      <c r="D19" t="s">
        <v>4499</v>
      </c>
      <c r="E19" t="s">
        <v>1669</v>
      </c>
      <c r="F19" t="s">
        <v>1670</v>
      </c>
      <c r="G19" t="s">
        <v>7732</v>
      </c>
      <c r="H19" t="s">
        <v>4288</v>
      </c>
      <c r="I19" t="s">
        <v>7733</v>
      </c>
      <c r="J19" t="s">
        <v>1729</v>
      </c>
      <c r="K19">
        <v>40883</v>
      </c>
      <c r="L19">
        <v>25</v>
      </c>
      <c r="N19" t="s">
        <v>4789</v>
      </c>
    </row>
    <row r="20" spans="1:14" x14ac:dyDescent="0.15">
      <c r="A20" t="s">
        <v>7145</v>
      </c>
      <c r="B20" t="s">
        <v>5271</v>
      </c>
      <c r="C20" t="s">
        <v>1949</v>
      </c>
      <c r="D20" t="s">
        <v>5989</v>
      </c>
      <c r="E20" t="s">
        <v>433</v>
      </c>
      <c r="F20" t="s">
        <v>6248</v>
      </c>
      <c r="G20" t="s">
        <v>7739</v>
      </c>
      <c r="H20" t="s">
        <v>2142</v>
      </c>
      <c r="I20" t="s">
        <v>7740</v>
      </c>
      <c r="J20" t="s">
        <v>2269</v>
      </c>
      <c r="K20">
        <v>39904</v>
      </c>
      <c r="L20">
        <v>40</v>
      </c>
      <c r="N20" t="s">
        <v>7148</v>
      </c>
    </row>
    <row r="21" spans="1:14" x14ac:dyDescent="0.15">
      <c r="A21" t="s">
        <v>7145</v>
      </c>
      <c r="B21" t="s">
        <v>5239</v>
      </c>
      <c r="C21" t="s">
        <v>5228</v>
      </c>
      <c r="D21" t="s">
        <v>4782</v>
      </c>
      <c r="E21" t="s">
        <v>191</v>
      </c>
      <c r="F21" t="s">
        <v>1931</v>
      </c>
      <c r="G21" t="s">
        <v>7146</v>
      </c>
      <c r="H21" t="s">
        <v>2142</v>
      </c>
      <c r="I21" t="s">
        <v>294</v>
      </c>
      <c r="J21" t="s">
        <v>7147</v>
      </c>
      <c r="K21">
        <v>25903</v>
      </c>
      <c r="L21">
        <v>40</v>
      </c>
      <c r="N21" t="s">
        <v>7148</v>
      </c>
    </row>
    <row r="22" spans="1:14" x14ac:dyDescent="0.15">
      <c r="A22" t="s">
        <v>7145</v>
      </c>
      <c r="B22" t="s">
        <v>5239</v>
      </c>
      <c r="C22" t="s">
        <v>5228</v>
      </c>
      <c r="D22" t="s">
        <v>4783</v>
      </c>
      <c r="E22" t="s">
        <v>191</v>
      </c>
      <c r="F22" t="s">
        <v>1931</v>
      </c>
      <c r="G22" t="s">
        <v>7146</v>
      </c>
      <c r="H22" t="s">
        <v>2142</v>
      </c>
      <c r="I22" t="s">
        <v>294</v>
      </c>
      <c r="J22" t="s">
        <v>7147</v>
      </c>
      <c r="K22">
        <v>25903</v>
      </c>
      <c r="L22">
        <v>35</v>
      </c>
      <c r="N22" t="s">
        <v>4777</v>
      </c>
    </row>
    <row r="23" spans="1:14" x14ac:dyDescent="0.15">
      <c r="A23" t="s">
        <v>5517</v>
      </c>
      <c r="B23" t="s">
        <v>5271</v>
      </c>
      <c r="C23" t="s">
        <v>1949</v>
      </c>
      <c r="D23" t="s">
        <v>6217</v>
      </c>
      <c r="E23" t="s">
        <v>433</v>
      </c>
      <c r="F23" t="s">
        <v>6248</v>
      </c>
      <c r="G23" t="s">
        <v>7739</v>
      </c>
      <c r="H23" t="s">
        <v>2142</v>
      </c>
      <c r="I23" t="s">
        <v>7740</v>
      </c>
      <c r="J23" t="s">
        <v>2269</v>
      </c>
      <c r="K23">
        <v>42461</v>
      </c>
      <c r="L23">
        <v>30</v>
      </c>
      <c r="N23" t="s">
        <v>7148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topLeftCell="A7" workbookViewId="0">
      <selection activeCell="G1" sqref="G1:G3"/>
    </sheetView>
  </sheetViews>
  <sheetFormatPr defaultRowHeight="20.25" customHeight="1" x14ac:dyDescent="0.15"/>
  <cols>
    <col min="4" max="4" width="51.28515625" style="411" customWidth="1"/>
    <col min="5" max="5" width="11.42578125" customWidth="1"/>
    <col min="6" max="6" width="33.28515625" customWidth="1"/>
  </cols>
  <sheetData>
    <row r="1" spans="1:14" ht="20.25" customHeight="1" x14ac:dyDescent="0.15">
      <c r="A1" s="243" t="s">
        <v>6927</v>
      </c>
      <c r="B1" s="225" t="s">
        <v>5252</v>
      </c>
      <c r="C1" s="225" t="s">
        <v>1948</v>
      </c>
      <c r="D1" s="408" t="s">
        <v>2278</v>
      </c>
      <c r="E1" s="246" t="s">
        <v>993</v>
      </c>
      <c r="F1" s="278" t="s">
        <v>6928</v>
      </c>
      <c r="G1" s="245" t="s">
        <v>6929</v>
      </c>
      <c r="H1" s="229" t="s">
        <v>2142</v>
      </c>
      <c r="I1" s="278" t="s">
        <v>4324</v>
      </c>
      <c r="J1" s="246" t="s">
        <v>6930</v>
      </c>
      <c r="K1" s="252">
        <v>18719</v>
      </c>
      <c r="L1" s="250">
        <v>50</v>
      </c>
      <c r="M1" s="250"/>
      <c r="N1" s="251"/>
    </row>
    <row r="2" spans="1:14" ht="20.25" customHeight="1" x14ac:dyDescent="0.15">
      <c r="A2" s="243" t="s">
        <v>6927</v>
      </c>
      <c r="B2" s="225" t="s">
        <v>5252</v>
      </c>
      <c r="C2" s="225" t="s">
        <v>1948</v>
      </c>
      <c r="D2" s="408" t="s">
        <v>7435</v>
      </c>
      <c r="E2" s="246" t="s">
        <v>7439</v>
      </c>
      <c r="F2" s="278" t="s">
        <v>6931</v>
      </c>
      <c r="G2" s="245" t="s">
        <v>7438</v>
      </c>
      <c r="H2" s="229" t="s">
        <v>2142</v>
      </c>
      <c r="I2" s="278" t="s">
        <v>6932</v>
      </c>
      <c r="J2" s="246" t="s">
        <v>6606</v>
      </c>
      <c r="K2" s="252">
        <v>23833</v>
      </c>
      <c r="L2" s="250">
        <v>80</v>
      </c>
      <c r="M2" s="250"/>
      <c r="N2" s="251"/>
    </row>
    <row r="3" spans="1:14" ht="20.25" customHeight="1" x14ac:dyDescent="0.15">
      <c r="A3" s="243" t="s">
        <v>6927</v>
      </c>
      <c r="B3" s="225" t="s">
        <v>5239</v>
      </c>
      <c r="C3" s="225" t="s">
        <v>5228</v>
      </c>
      <c r="D3" s="408" t="s">
        <v>4318</v>
      </c>
      <c r="E3" s="246" t="s">
        <v>1654</v>
      </c>
      <c r="F3" s="278" t="s">
        <v>1655</v>
      </c>
      <c r="G3" s="245" t="s">
        <v>6933</v>
      </c>
      <c r="H3" s="229" t="s">
        <v>2142</v>
      </c>
      <c r="I3" s="278" t="s">
        <v>6934</v>
      </c>
      <c r="J3" s="246" t="s">
        <v>7441</v>
      </c>
      <c r="K3" s="252">
        <v>23833</v>
      </c>
      <c r="L3" s="250">
        <v>60</v>
      </c>
      <c r="M3" s="250"/>
      <c r="N3" s="251"/>
    </row>
    <row r="4" spans="1:14" ht="20.25" customHeight="1" x14ac:dyDescent="0.15">
      <c r="A4" s="243" t="s">
        <v>6927</v>
      </c>
      <c r="B4" s="225" t="s">
        <v>5239</v>
      </c>
      <c r="C4" s="225" t="s">
        <v>5228</v>
      </c>
      <c r="D4" s="408" t="s">
        <v>4319</v>
      </c>
      <c r="E4" s="246" t="s">
        <v>71</v>
      </c>
      <c r="F4" s="278" t="s">
        <v>1656</v>
      </c>
      <c r="G4" s="245" t="s">
        <v>6935</v>
      </c>
      <c r="H4" s="229" t="s">
        <v>2142</v>
      </c>
      <c r="I4" s="278" t="s">
        <v>6936</v>
      </c>
      <c r="J4" s="245" t="s">
        <v>6607</v>
      </c>
      <c r="K4" s="252">
        <v>24563</v>
      </c>
      <c r="L4" s="250">
        <v>50</v>
      </c>
      <c r="M4" s="250"/>
      <c r="N4" s="251"/>
    </row>
    <row r="5" spans="1:14" ht="20.25" customHeight="1" x14ac:dyDescent="0.15">
      <c r="A5" s="243" t="s">
        <v>6927</v>
      </c>
      <c r="B5" s="225" t="s">
        <v>5271</v>
      </c>
      <c r="C5" s="225" t="s">
        <v>1949</v>
      </c>
      <c r="D5" s="408" t="s">
        <v>6213</v>
      </c>
      <c r="E5" s="246" t="s">
        <v>448</v>
      </c>
      <c r="F5" s="278" t="s">
        <v>6937</v>
      </c>
      <c r="G5" s="245" t="s">
        <v>6938</v>
      </c>
      <c r="H5" s="229" t="s">
        <v>2142</v>
      </c>
      <c r="I5" s="278" t="s">
        <v>6939</v>
      </c>
      <c r="J5" s="246" t="s">
        <v>6608</v>
      </c>
      <c r="K5" s="252">
        <v>26390</v>
      </c>
      <c r="L5" s="250">
        <v>80</v>
      </c>
      <c r="M5" s="250"/>
      <c r="N5" s="251"/>
    </row>
    <row r="6" spans="1:14" ht="20.25" customHeight="1" x14ac:dyDescent="0.15">
      <c r="A6" s="243" t="s">
        <v>6927</v>
      </c>
      <c r="B6" s="225" t="s">
        <v>5239</v>
      </c>
      <c r="C6" s="225" t="s">
        <v>5228</v>
      </c>
      <c r="D6" s="408" t="s">
        <v>4320</v>
      </c>
      <c r="E6" s="246" t="s">
        <v>28</v>
      </c>
      <c r="F6" s="278" t="s">
        <v>7437</v>
      </c>
      <c r="G6" s="245" t="s">
        <v>6940</v>
      </c>
      <c r="H6" s="247" t="s">
        <v>2142</v>
      </c>
      <c r="I6" s="278" t="s">
        <v>6237</v>
      </c>
      <c r="J6" s="246" t="s">
        <v>4794</v>
      </c>
      <c r="K6" s="252">
        <v>27120</v>
      </c>
      <c r="L6" s="250">
        <v>100</v>
      </c>
      <c r="M6" s="250"/>
      <c r="N6" s="251"/>
    </row>
    <row r="7" spans="1:14" ht="20.25" customHeight="1" x14ac:dyDescent="0.15">
      <c r="A7" s="243" t="s">
        <v>6927</v>
      </c>
      <c r="B7" s="225" t="s">
        <v>5252</v>
      </c>
      <c r="C7" s="225" t="s">
        <v>1948</v>
      </c>
      <c r="D7" s="408" t="s">
        <v>7436</v>
      </c>
      <c r="E7" s="246" t="s">
        <v>7440</v>
      </c>
      <c r="F7" s="278" t="s">
        <v>2279</v>
      </c>
      <c r="G7" s="245" t="s">
        <v>6941</v>
      </c>
      <c r="H7" s="229" t="s">
        <v>2142</v>
      </c>
      <c r="I7" s="278" t="s">
        <v>6932</v>
      </c>
      <c r="J7" s="246" t="s">
        <v>7442</v>
      </c>
      <c r="K7" s="252">
        <v>39539</v>
      </c>
      <c r="L7" s="250">
        <v>60</v>
      </c>
      <c r="M7" s="250"/>
      <c r="N7" s="251"/>
    </row>
    <row r="8" spans="1:14" ht="20.25" customHeight="1" x14ac:dyDescent="0.15">
      <c r="A8" s="224" t="s">
        <v>7132</v>
      </c>
      <c r="B8" s="225" t="s">
        <v>5252</v>
      </c>
      <c r="C8" s="225" t="s">
        <v>1948</v>
      </c>
      <c r="D8" s="409" t="s">
        <v>6214</v>
      </c>
      <c r="E8" s="228" t="s">
        <v>7133</v>
      </c>
      <c r="F8" s="281" t="s">
        <v>1661</v>
      </c>
      <c r="G8" s="227" t="s">
        <v>7098</v>
      </c>
      <c r="H8" s="229" t="s">
        <v>4287</v>
      </c>
      <c r="I8" s="233" t="s">
        <v>4317</v>
      </c>
      <c r="J8" s="228" t="s">
        <v>7134</v>
      </c>
      <c r="K8" s="231">
        <v>18049</v>
      </c>
      <c r="L8" s="241">
        <v>112</v>
      </c>
      <c r="M8" s="241"/>
      <c r="N8" s="232" t="s">
        <v>7135</v>
      </c>
    </row>
    <row r="9" spans="1:14" ht="20.25" customHeight="1" x14ac:dyDescent="0.15">
      <c r="A9" s="243" t="s">
        <v>7136</v>
      </c>
      <c r="B9" s="225" t="s">
        <v>5239</v>
      </c>
      <c r="C9" s="225" t="s">
        <v>5228</v>
      </c>
      <c r="D9" s="408" t="s">
        <v>6036</v>
      </c>
      <c r="E9" s="246" t="s">
        <v>114</v>
      </c>
      <c r="F9" s="278" t="s">
        <v>1657</v>
      </c>
      <c r="G9" s="245" t="s">
        <v>7137</v>
      </c>
      <c r="H9" s="247" t="s">
        <v>2142</v>
      </c>
      <c r="I9" s="278" t="s">
        <v>4330</v>
      </c>
      <c r="J9" s="246" t="s">
        <v>6257</v>
      </c>
      <c r="K9" s="252">
        <v>38078</v>
      </c>
      <c r="L9" s="250">
        <v>70</v>
      </c>
      <c r="M9" s="250"/>
      <c r="N9" s="251" t="s">
        <v>7135</v>
      </c>
    </row>
    <row r="10" spans="1:14" ht="20.25" customHeight="1" x14ac:dyDescent="0.15">
      <c r="A10" s="224" t="s">
        <v>3535</v>
      </c>
      <c r="B10" s="225" t="s">
        <v>5271</v>
      </c>
      <c r="C10" s="225" t="s">
        <v>1949</v>
      </c>
      <c r="D10" s="347" t="s">
        <v>5989</v>
      </c>
      <c r="E10" s="228" t="s">
        <v>2280</v>
      </c>
      <c r="F10" s="281" t="s">
        <v>6248</v>
      </c>
      <c r="G10" s="227" t="s">
        <v>3543</v>
      </c>
      <c r="H10" s="247" t="s">
        <v>2142</v>
      </c>
      <c r="I10" s="226" t="s">
        <v>4334</v>
      </c>
      <c r="J10" s="228" t="s">
        <v>2269</v>
      </c>
      <c r="K10" s="231">
        <v>39904</v>
      </c>
      <c r="L10" s="241">
        <v>40</v>
      </c>
      <c r="M10" s="241"/>
      <c r="N10" s="291" t="s">
        <v>4781</v>
      </c>
    </row>
    <row r="11" spans="1:14" ht="20.25" customHeight="1" x14ac:dyDescent="0.15">
      <c r="A11" s="224" t="s">
        <v>7145</v>
      </c>
      <c r="B11" s="225" t="s">
        <v>5239</v>
      </c>
      <c r="C11" s="225" t="s">
        <v>5228</v>
      </c>
      <c r="D11" s="410" t="s">
        <v>4782</v>
      </c>
      <c r="E11" s="228" t="s">
        <v>191</v>
      </c>
      <c r="F11" s="281" t="s">
        <v>1931</v>
      </c>
      <c r="G11" s="227" t="s">
        <v>7146</v>
      </c>
      <c r="H11" s="247" t="s">
        <v>2142</v>
      </c>
      <c r="I11" s="226" t="s">
        <v>294</v>
      </c>
      <c r="J11" s="228" t="s">
        <v>7147</v>
      </c>
      <c r="K11" s="231">
        <v>25903</v>
      </c>
      <c r="L11" s="355">
        <v>40</v>
      </c>
      <c r="M11" s="355"/>
      <c r="N11" s="291" t="s">
        <v>7148</v>
      </c>
    </row>
    <row r="12" spans="1:14" ht="20.25" customHeight="1" x14ac:dyDescent="0.15">
      <c r="A12" s="224" t="s">
        <v>7145</v>
      </c>
      <c r="B12" s="225" t="s">
        <v>5239</v>
      </c>
      <c r="C12" s="225" t="s">
        <v>5228</v>
      </c>
      <c r="D12" s="410" t="s">
        <v>4783</v>
      </c>
      <c r="E12" s="228" t="s">
        <v>191</v>
      </c>
      <c r="F12" s="281" t="s">
        <v>1931</v>
      </c>
      <c r="G12" s="227" t="s">
        <v>7146</v>
      </c>
      <c r="H12" s="247" t="s">
        <v>2142</v>
      </c>
      <c r="I12" s="226" t="s">
        <v>294</v>
      </c>
      <c r="J12" s="228" t="s">
        <v>7147</v>
      </c>
      <c r="K12" s="231">
        <v>25903</v>
      </c>
      <c r="L12" s="355">
        <v>35</v>
      </c>
      <c r="M12" s="355"/>
      <c r="N12" s="291" t="s">
        <v>4777</v>
      </c>
    </row>
    <row r="13" spans="1:14" ht="20.25" customHeight="1" x14ac:dyDescent="0.15">
      <c r="A13" s="224" t="s">
        <v>7149</v>
      </c>
      <c r="B13" s="225" t="s">
        <v>5252</v>
      </c>
      <c r="C13" s="225" t="s">
        <v>1948</v>
      </c>
      <c r="D13" s="347" t="s">
        <v>4483</v>
      </c>
      <c r="E13" s="228" t="s">
        <v>1663</v>
      </c>
      <c r="F13" s="281" t="s">
        <v>1932</v>
      </c>
      <c r="G13" s="290" t="s">
        <v>7098</v>
      </c>
      <c r="H13" s="229" t="s">
        <v>4287</v>
      </c>
      <c r="I13" s="233" t="s">
        <v>4317</v>
      </c>
      <c r="J13" s="228" t="s">
        <v>7134</v>
      </c>
      <c r="K13" s="231">
        <v>36800</v>
      </c>
      <c r="L13" s="241">
        <v>40</v>
      </c>
      <c r="M13" s="241"/>
      <c r="N13" s="291" t="s">
        <v>7150</v>
      </c>
    </row>
    <row r="14" spans="1:14" ht="20.25" customHeight="1" x14ac:dyDescent="0.15">
      <c r="A14" s="224" t="s">
        <v>7151</v>
      </c>
      <c r="B14" s="225" t="s">
        <v>5252</v>
      </c>
      <c r="C14" s="225" t="s">
        <v>1948</v>
      </c>
      <c r="D14" s="347" t="s">
        <v>4484</v>
      </c>
      <c r="E14" s="228" t="s">
        <v>1663</v>
      </c>
      <c r="F14" s="281" t="s">
        <v>1932</v>
      </c>
      <c r="G14" s="227" t="s">
        <v>7098</v>
      </c>
      <c r="H14" s="229" t="s">
        <v>4287</v>
      </c>
      <c r="I14" s="233" t="s">
        <v>4317</v>
      </c>
      <c r="J14" s="228" t="s">
        <v>7134</v>
      </c>
      <c r="K14" s="231">
        <v>36800</v>
      </c>
      <c r="L14" s="241">
        <v>40</v>
      </c>
      <c r="M14" s="241"/>
      <c r="N14" s="291" t="s">
        <v>7150</v>
      </c>
    </row>
    <row r="15" spans="1:14" ht="20.25" customHeight="1" x14ac:dyDescent="0.15">
      <c r="A15" s="224" t="s">
        <v>7152</v>
      </c>
      <c r="B15" s="225" t="s">
        <v>5252</v>
      </c>
      <c r="C15" s="225" t="s">
        <v>1948</v>
      </c>
      <c r="D15" s="347" t="s">
        <v>4485</v>
      </c>
      <c r="E15" s="228" t="s">
        <v>1663</v>
      </c>
      <c r="F15" s="281" t="s">
        <v>1932</v>
      </c>
      <c r="G15" s="227" t="s">
        <v>7098</v>
      </c>
      <c r="H15" s="229" t="s">
        <v>4287</v>
      </c>
      <c r="I15" s="233" t="s">
        <v>4317</v>
      </c>
      <c r="J15" s="228" t="s">
        <v>7134</v>
      </c>
      <c r="K15" s="231">
        <v>36800</v>
      </c>
      <c r="L15" s="241">
        <v>20</v>
      </c>
      <c r="M15" s="241"/>
      <c r="N15" s="291" t="s">
        <v>7150</v>
      </c>
    </row>
    <row r="16" spans="1:14" ht="20.25" customHeight="1" x14ac:dyDescent="0.15">
      <c r="A16" s="224" t="s">
        <v>3536</v>
      </c>
      <c r="B16" s="225" t="s">
        <v>5239</v>
      </c>
      <c r="C16" s="225" t="s">
        <v>5228</v>
      </c>
      <c r="D16" s="347" t="s">
        <v>4486</v>
      </c>
      <c r="E16" s="228" t="s">
        <v>5507</v>
      </c>
      <c r="F16" s="281" t="s">
        <v>5505</v>
      </c>
      <c r="G16" s="227" t="s">
        <v>3544</v>
      </c>
      <c r="H16" s="247" t="s">
        <v>6609</v>
      </c>
      <c r="I16" s="347" t="s">
        <v>4316</v>
      </c>
      <c r="J16" s="246" t="s">
        <v>7589</v>
      </c>
      <c r="K16" s="231">
        <v>36251</v>
      </c>
      <c r="L16" s="241">
        <v>31</v>
      </c>
      <c r="M16" s="241"/>
      <c r="N16" s="291" t="s">
        <v>4780</v>
      </c>
    </row>
    <row r="17" spans="1:14" ht="20.25" customHeight="1" x14ac:dyDescent="0.15">
      <c r="A17" s="224" t="s">
        <v>3536</v>
      </c>
      <c r="B17" s="225" t="s">
        <v>5271</v>
      </c>
      <c r="C17" s="225" t="s">
        <v>5261</v>
      </c>
      <c r="D17" s="347" t="s">
        <v>6215</v>
      </c>
      <c r="E17" s="228" t="s">
        <v>5509</v>
      </c>
      <c r="F17" s="281" t="s">
        <v>1677</v>
      </c>
      <c r="G17" s="227" t="s">
        <v>5508</v>
      </c>
      <c r="H17" s="247" t="s">
        <v>2142</v>
      </c>
      <c r="I17" s="233" t="s">
        <v>5510</v>
      </c>
      <c r="J17" s="227" t="s">
        <v>7236</v>
      </c>
      <c r="K17" s="231">
        <v>37712</v>
      </c>
      <c r="L17" s="241">
        <v>40</v>
      </c>
      <c r="M17" s="241"/>
      <c r="N17" s="291" t="s">
        <v>4780</v>
      </c>
    </row>
    <row r="18" spans="1:14" ht="20.25" customHeight="1" x14ac:dyDescent="0.15">
      <c r="A18" s="224" t="s">
        <v>7153</v>
      </c>
      <c r="B18" s="225" t="s">
        <v>5252</v>
      </c>
      <c r="C18" s="225" t="s">
        <v>1948</v>
      </c>
      <c r="D18" s="347" t="s">
        <v>4487</v>
      </c>
      <c r="E18" s="228" t="s">
        <v>1663</v>
      </c>
      <c r="F18" s="281" t="s">
        <v>1932</v>
      </c>
      <c r="G18" s="227" t="s">
        <v>7098</v>
      </c>
      <c r="H18" s="247" t="s">
        <v>4287</v>
      </c>
      <c r="I18" s="278" t="s">
        <v>4317</v>
      </c>
      <c r="J18" s="228" t="s">
        <v>7134</v>
      </c>
      <c r="K18" s="231">
        <v>36800</v>
      </c>
      <c r="L18" s="241">
        <v>20</v>
      </c>
      <c r="M18" s="241"/>
      <c r="N18" s="291" t="s">
        <v>7150</v>
      </c>
    </row>
    <row r="19" spans="1:14" ht="20.25" customHeight="1" x14ac:dyDescent="0.15">
      <c r="A19" s="224" t="s">
        <v>3537</v>
      </c>
      <c r="B19" s="225" t="s">
        <v>5252</v>
      </c>
      <c r="C19" s="225" t="s">
        <v>1948</v>
      </c>
      <c r="D19" s="347" t="s">
        <v>7242</v>
      </c>
      <c r="E19" s="228" t="s">
        <v>301</v>
      </c>
      <c r="F19" s="281" t="s">
        <v>2281</v>
      </c>
      <c r="G19" s="227" t="s">
        <v>3534</v>
      </c>
      <c r="H19" s="247" t="s">
        <v>2142</v>
      </c>
      <c r="I19" s="278" t="s">
        <v>4329</v>
      </c>
      <c r="J19" s="228" t="s">
        <v>1994</v>
      </c>
      <c r="K19" s="231">
        <v>39904</v>
      </c>
      <c r="L19" s="241">
        <v>40</v>
      </c>
      <c r="M19" s="241"/>
      <c r="N19" s="291" t="s">
        <v>4780</v>
      </c>
    </row>
    <row r="20" spans="1:14" ht="20.25" customHeight="1" x14ac:dyDescent="0.15">
      <c r="A20" s="243" t="s">
        <v>3537</v>
      </c>
      <c r="B20" s="225" t="s">
        <v>5271</v>
      </c>
      <c r="C20" s="225" t="s">
        <v>5261</v>
      </c>
      <c r="D20" s="348" t="s">
        <v>6216</v>
      </c>
      <c r="E20" s="246" t="s">
        <v>1412</v>
      </c>
      <c r="F20" s="278" t="s">
        <v>5513</v>
      </c>
      <c r="G20" s="245" t="s">
        <v>5508</v>
      </c>
      <c r="H20" s="247" t="s">
        <v>2142</v>
      </c>
      <c r="I20" s="233" t="s">
        <v>5510</v>
      </c>
      <c r="J20" s="227" t="s">
        <v>7236</v>
      </c>
      <c r="K20" s="252">
        <v>37712</v>
      </c>
      <c r="L20" s="250">
        <v>30</v>
      </c>
      <c r="M20" s="250"/>
      <c r="N20" s="292" t="s">
        <v>4780</v>
      </c>
    </row>
    <row r="21" spans="1:14" ht="20.25" customHeight="1" x14ac:dyDescent="0.15">
      <c r="A21" s="224" t="s">
        <v>3538</v>
      </c>
      <c r="B21" s="225" t="s">
        <v>5252</v>
      </c>
      <c r="C21" s="225" t="s">
        <v>1948</v>
      </c>
      <c r="D21" s="347" t="s">
        <v>4332</v>
      </c>
      <c r="E21" s="228" t="s">
        <v>301</v>
      </c>
      <c r="F21" s="281" t="s">
        <v>2281</v>
      </c>
      <c r="G21" s="227" t="s">
        <v>3534</v>
      </c>
      <c r="H21" s="247" t="s">
        <v>2142</v>
      </c>
      <c r="I21" s="278" t="s">
        <v>4329</v>
      </c>
      <c r="J21" s="228" t="s">
        <v>1994</v>
      </c>
      <c r="K21" s="231">
        <v>39904</v>
      </c>
      <c r="L21" s="241">
        <v>30</v>
      </c>
      <c r="M21" s="241"/>
      <c r="N21" s="291" t="s">
        <v>4780</v>
      </c>
    </row>
    <row r="22" spans="1:14" ht="20.25" customHeight="1" x14ac:dyDescent="0.15">
      <c r="A22" s="243" t="s">
        <v>3539</v>
      </c>
      <c r="B22" s="225" t="s">
        <v>5252</v>
      </c>
      <c r="C22" s="225" t="s">
        <v>1948</v>
      </c>
      <c r="D22" s="348" t="s">
        <v>4333</v>
      </c>
      <c r="E22" s="246" t="s">
        <v>5515</v>
      </c>
      <c r="F22" s="278" t="s">
        <v>2281</v>
      </c>
      <c r="G22" s="245" t="s">
        <v>3534</v>
      </c>
      <c r="H22" s="247" t="s">
        <v>2142</v>
      </c>
      <c r="I22" s="278" t="s">
        <v>4329</v>
      </c>
      <c r="J22" s="246" t="s">
        <v>1994</v>
      </c>
      <c r="K22" s="252">
        <v>41730</v>
      </c>
      <c r="L22" s="250">
        <v>35</v>
      </c>
      <c r="M22" s="250"/>
      <c r="N22" s="292" t="s">
        <v>4781</v>
      </c>
    </row>
    <row r="23" spans="1:14" ht="20.25" customHeight="1" x14ac:dyDescent="0.15">
      <c r="A23" s="243" t="s">
        <v>5517</v>
      </c>
      <c r="B23" s="225" t="s">
        <v>5271</v>
      </c>
      <c r="C23" s="225" t="s">
        <v>1949</v>
      </c>
      <c r="D23" s="347" t="s">
        <v>6217</v>
      </c>
      <c r="E23" s="228" t="s">
        <v>2280</v>
      </c>
      <c r="F23" s="281" t="s">
        <v>6248</v>
      </c>
      <c r="G23" s="227" t="s">
        <v>3543</v>
      </c>
      <c r="H23" s="247" t="s">
        <v>2142</v>
      </c>
      <c r="I23" s="226" t="s">
        <v>4334</v>
      </c>
      <c r="J23" s="228" t="s">
        <v>2269</v>
      </c>
      <c r="K23" s="231">
        <v>42461</v>
      </c>
      <c r="L23" s="241">
        <v>30</v>
      </c>
      <c r="M23" s="241"/>
      <c r="N23" s="291" t="s">
        <v>4781</v>
      </c>
    </row>
    <row r="24" spans="1:14" ht="20.25" customHeight="1" x14ac:dyDescent="0.15">
      <c r="A24" s="243" t="s">
        <v>3540</v>
      </c>
      <c r="B24" s="225" t="s">
        <v>5239</v>
      </c>
      <c r="C24" s="225" t="s">
        <v>5228</v>
      </c>
      <c r="D24" s="348" t="s">
        <v>3542</v>
      </c>
      <c r="E24" s="246" t="s">
        <v>1678</v>
      </c>
      <c r="F24" s="278" t="s">
        <v>1679</v>
      </c>
      <c r="G24" s="245" t="s">
        <v>3544</v>
      </c>
      <c r="H24" s="247" t="s">
        <v>6609</v>
      </c>
      <c r="I24" s="347" t="s">
        <v>4316</v>
      </c>
      <c r="J24" s="246" t="s">
        <v>7589</v>
      </c>
      <c r="K24" s="252">
        <v>39539</v>
      </c>
      <c r="L24" s="250">
        <v>30</v>
      </c>
      <c r="M24" s="250"/>
      <c r="N24" s="292" t="s">
        <v>4780</v>
      </c>
    </row>
    <row r="25" spans="1:14" ht="20.25" customHeight="1" x14ac:dyDescent="0.15">
      <c r="A25" s="243" t="s">
        <v>3540</v>
      </c>
      <c r="B25" s="225" t="s">
        <v>5252</v>
      </c>
      <c r="C25" s="225" t="s">
        <v>1948</v>
      </c>
      <c r="D25" s="348" t="s">
        <v>7448</v>
      </c>
      <c r="E25" s="246" t="s">
        <v>2268</v>
      </c>
      <c r="F25" s="278" t="s">
        <v>1680</v>
      </c>
      <c r="G25" s="245" t="s">
        <v>3545</v>
      </c>
      <c r="H25" s="229" t="s">
        <v>2142</v>
      </c>
      <c r="I25" s="278" t="s">
        <v>4325</v>
      </c>
      <c r="J25" s="246" t="s">
        <v>7658</v>
      </c>
      <c r="K25" s="252">
        <v>42095</v>
      </c>
      <c r="L25" s="250">
        <v>40</v>
      </c>
      <c r="M25" s="250"/>
      <c r="N25" s="292" t="s">
        <v>4780</v>
      </c>
    </row>
    <row r="26" spans="1:14" ht="20.25" customHeight="1" x14ac:dyDescent="0.15">
      <c r="A26" s="243" t="s">
        <v>3541</v>
      </c>
      <c r="B26" s="225" t="s">
        <v>5252</v>
      </c>
      <c r="C26" s="225" t="s">
        <v>1948</v>
      </c>
      <c r="D26" s="348" t="s">
        <v>7448</v>
      </c>
      <c r="E26" s="246" t="s">
        <v>2284</v>
      </c>
      <c r="F26" s="244" t="s">
        <v>1680</v>
      </c>
      <c r="G26" s="245" t="s">
        <v>3533</v>
      </c>
      <c r="H26" s="229" t="s">
        <v>2142</v>
      </c>
      <c r="I26" s="278" t="s">
        <v>4325</v>
      </c>
      <c r="J26" s="246" t="s">
        <v>7658</v>
      </c>
      <c r="K26" s="252">
        <v>25294</v>
      </c>
      <c r="L26" s="250">
        <v>40</v>
      </c>
      <c r="M26" s="250"/>
      <c r="N26" s="292" t="s">
        <v>4780</v>
      </c>
    </row>
    <row r="27" spans="1:14" ht="20.25" customHeight="1" x14ac:dyDescent="0.15">
      <c r="A27" s="243" t="s">
        <v>3541</v>
      </c>
      <c r="B27" s="225" t="s">
        <v>5252</v>
      </c>
      <c r="C27" s="225" t="s">
        <v>1948</v>
      </c>
      <c r="D27" s="348" t="s">
        <v>7449</v>
      </c>
      <c r="E27" s="246" t="s">
        <v>2285</v>
      </c>
      <c r="F27" s="278" t="s">
        <v>1681</v>
      </c>
      <c r="G27" s="245" t="s">
        <v>3530</v>
      </c>
      <c r="H27" s="229" t="s">
        <v>2142</v>
      </c>
      <c r="I27" s="278" t="s">
        <v>4325</v>
      </c>
      <c r="J27" s="246" t="s">
        <v>7659</v>
      </c>
      <c r="K27" s="252">
        <v>19815</v>
      </c>
      <c r="L27" s="250">
        <v>60</v>
      </c>
      <c r="M27" s="250"/>
      <c r="N27" s="292" t="s">
        <v>4779</v>
      </c>
    </row>
    <row r="28" spans="1:14" ht="20.25" customHeight="1" x14ac:dyDescent="0.15">
      <c r="A28" s="243" t="s">
        <v>3541</v>
      </c>
      <c r="B28" s="225" t="s">
        <v>5239</v>
      </c>
      <c r="C28" s="225" t="s">
        <v>5228</v>
      </c>
      <c r="D28" s="348" t="s">
        <v>6298</v>
      </c>
      <c r="E28" s="246" t="s">
        <v>2286</v>
      </c>
      <c r="F28" s="278" t="s">
        <v>5399</v>
      </c>
      <c r="G28" s="245" t="s">
        <v>3532</v>
      </c>
      <c r="H28" s="247" t="s">
        <v>2142</v>
      </c>
      <c r="I28" s="278" t="s">
        <v>4327</v>
      </c>
      <c r="J28" s="246" t="s">
        <v>7657</v>
      </c>
      <c r="K28" s="252">
        <v>27120</v>
      </c>
      <c r="L28" s="250">
        <v>60</v>
      </c>
      <c r="M28" s="250"/>
      <c r="N28" s="292" t="s">
        <v>4779</v>
      </c>
    </row>
    <row r="29" spans="1:14" ht="20.25" customHeight="1" x14ac:dyDescent="0.15">
      <c r="A29" s="243" t="s">
        <v>3541</v>
      </c>
      <c r="B29" s="225" t="s">
        <v>5239</v>
      </c>
      <c r="C29" s="225" t="s">
        <v>5228</v>
      </c>
      <c r="D29" s="348" t="s">
        <v>3542</v>
      </c>
      <c r="E29" s="246" t="s">
        <v>1678</v>
      </c>
      <c r="F29" s="278" t="s">
        <v>1679</v>
      </c>
      <c r="G29" s="245" t="s">
        <v>3544</v>
      </c>
      <c r="H29" s="247" t="s">
        <v>6609</v>
      </c>
      <c r="I29" s="347" t="s">
        <v>4316</v>
      </c>
      <c r="J29" s="246" t="s">
        <v>7589</v>
      </c>
      <c r="K29" s="252">
        <v>39539</v>
      </c>
      <c r="L29" s="250">
        <v>30</v>
      </c>
      <c r="M29" s="250"/>
      <c r="N29" s="292" t="s">
        <v>4780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2:M55"/>
  <sheetViews>
    <sheetView topLeftCell="A22" zoomScaleNormal="100" workbookViewId="0">
      <selection activeCell="E39" sqref="E39"/>
    </sheetView>
  </sheetViews>
  <sheetFormatPr defaultColWidth="11.85546875" defaultRowHeight="12" x14ac:dyDescent="0.15"/>
  <cols>
    <col min="1" max="1" width="5.140625" customWidth="1"/>
  </cols>
  <sheetData>
    <row r="2" spans="2:13" x14ac:dyDescent="0.15">
      <c r="B2" s="114" t="s">
        <v>3068</v>
      </c>
      <c r="C2" s="114" t="s">
        <v>5226</v>
      </c>
      <c r="D2" s="114" t="s">
        <v>3068</v>
      </c>
      <c r="E2" s="114" t="s">
        <v>5226</v>
      </c>
      <c r="F2" s="114" t="s">
        <v>3068</v>
      </c>
      <c r="G2" s="114" t="s">
        <v>5226</v>
      </c>
      <c r="H2" s="114" t="s">
        <v>3068</v>
      </c>
      <c r="I2" s="114" t="s">
        <v>5226</v>
      </c>
      <c r="J2" s="114" t="s">
        <v>3068</v>
      </c>
      <c r="K2" s="114" t="s">
        <v>5226</v>
      </c>
      <c r="L2" s="114" t="s">
        <v>3068</v>
      </c>
      <c r="M2" s="114" t="s">
        <v>5226</v>
      </c>
    </row>
    <row r="3" spans="2:13" x14ac:dyDescent="0.15">
      <c r="B3" s="115" t="str">
        <f>"=保育所"</f>
        <v>=保育所</v>
      </c>
      <c r="C3" s="115" t="s">
        <v>5239</v>
      </c>
      <c r="D3" s="115" t="str">
        <f>"=保育所"</f>
        <v>=保育所</v>
      </c>
      <c r="E3" s="115" t="s">
        <v>5252</v>
      </c>
      <c r="F3" s="115" t="str">
        <f>"=保育所"</f>
        <v>=保育所</v>
      </c>
      <c r="G3" s="115" t="s">
        <v>5364</v>
      </c>
      <c r="H3" s="115" t="str">
        <f>"=保育所"</f>
        <v>=保育所</v>
      </c>
      <c r="I3" s="115" t="s">
        <v>5365</v>
      </c>
      <c r="J3" s="115" t="str">
        <f>"=保育所"</f>
        <v>=保育所</v>
      </c>
      <c r="K3" s="115" t="s">
        <v>5366</v>
      </c>
      <c r="L3" s="115" t="str">
        <f>"=保育所"</f>
        <v>=保育所</v>
      </c>
      <c r="M3" s="115" t="s">
        <v>5367</v>
      </c>
    </row>
    <row r="4" spans="2:13" x14ac:dyDescent="0.15">
      <c r="B4" s="114" t="s">
        <v>3068</v>
      </c>
      <c r="C4" s="114" t="s">
        <v>5226</v>
      </c>
      <c r="D4" s="114" t="s">
        <v>3068</v>
      </c>
      <c r="E4" s="114" t="s">
        <v>5226</v>
      </c>
      <c r="F4" s="114" t="s">
        <v>3068</v>
      </c>
      <c r="G4" s="114" t="s">
        <v>5226</v>
      </c>
      <c r="H4" s="114" t="s">
        <v>3068</v>
      </c>
      <c r="I4" s="114" t="s">
        <v>5226</v>
      </c>
      <c r="J4" s="114" t="s">
        <v>3068</v>
      </c>
      <c r="K4" s="114" t="s">
        <v>5226</v>
      </c>
      <c r="L4" s="114" t="s">
        <v>3068</v>
      </c>
      <c r="M4" s="114" t="s">
        <v>5226</v>
      </c>
    </row>
    <row r="5" spans="2:13" x14ac:dyDescent="0.15">
      <c r="B5" s="115" t="str">
        <f>"=児童養護施設"</f>
        <v>=児童養護施設</v>
      </c>
      <c r="C5" s="115" t="s">
        <v>5239</v>
      </c>
      <c r="D5" s="115" t="str">
        <f>"=児童養護施設"</f>
        <v>=児童養護施設</v>
      </c>
      <c r="E5" s="115" t="s">
        <v>5252</v>
      </c>
      <c r="F5" s="115" t="str">
        <f>"=児童養護施設"</f>
        <v>=児童養護施設</v>
      </c>
      <c r="G5" s="115" t="s">
        <v>5364</v>
      </c>
      <c r="H5" s="115" t="str">
        <f>"=児童養護施設"</f>
        <v>=児童養護施設</v>
      </c>
      <c r="I5" s="115" t="s">
        <v>5365</v>
      </c>
      <c r="J5" s="115" t="str">
        <f>"=児童養護施設"</f>
        <v>=児童養護施設</v>
      </c>
      <c r="K5" s="115" t="s">
        <v>5366</v>
      </c>
      <c r="L5" s="115" t="str">
        <f>"=児童養護施設"</f>
        <v>=児童養護施設</v>
      </c>
      <c r="M5" s="115" t="s">
        <v>5367</v>
      </c>
    </row>
    <row r="6" spans="2:13" x14ac:dyDescent="0.15">
      <c r="B6" s="114" t="s">
        <v>3068</v>
      </c>
      <c r="C6" s="114" t="s">
        <v>5226</v>
      </c>
      <c r="D6" s="114" t="s">
        <v>3068</v>
      </c>
      <c r="E6" s="114" t="s">
        <v>5226</v>
      </c>
      <c r="F6" s="114" t="s">
        <v>3068</v>
      </c>
      <c r="G6" s="114" t="s">
        <v>5226</v>
      </c>
      <c r="H6" s="114" t="s">
        <v>3068</v>
      </c>
      <c r="I6" s="114" t="s">
        <v>5226</v>
      </c>
      <c r="J6" s="114" t="s">
        <v>3068</v>
      </c>
      <c r="K6" s="114" t="s">
        <v>5226</v>
      </c>
      <c r="L6" s="114" t="s">
        <v>3068</v>
      </c>
      <c r="M6" s="114" t="s">
        <v>5226</v>
      </c>
    </row>
    <row r="7" spans="2:13" x14ac:dyDescent="0.15">
      <c r="B7" s="115" t="str">
        <f>"=福祉型障害児入所施設"</f>
        <v>=福祉型障害児入所施設</v>
      </c>
      <c r="C7" s="115" t="s">
        <v>5239</v>
      </c>
      <c r="D7" s="115" t="str">
        <f>"=福祉型障害児入所施設"</f>
        <v>=福祉型障害児入所施設</v>
      </c>
      <c r="E7" s="115" t="s">
        <v>5252</v>
      </c>
      <c r="F7" s="115" t="str">
        <f>"=福祉型障害児入所施設"</f>
        <v>=福祉型障害児入所施設</v>
      </c>
      <c r="G7" s="115" t="s">
        <v>5364</v>
      </c>
      <c r="H7" s="115" t="str">
        <f>"=福祉型障害児入所施設"</f>
        <v>=福祉型障害児入所施設</v>
      </c>
      <c r="I7" s="115" t="s">
        <v>5365</v>
      </c>
      <c r="J7" s="115" t="str">
        <f>"=福祉型障害児入所施設"</f>
        <v>=福祉型障害児入所施設</v>
      </c>
      <c r="K7" s="115" t="s">
        <v>5366</v>
      </c>
      <c r="L7" s="115" t="str">
        <f>"=福祉型障害児入所施設"</f>
        <v>=福祉型障害児入所施設</v>
      </c>
      <c r="M7" s="115" t="s">
        <v>5367</v>
      </c>
    </row>
    <row r="8" spans="2:13" x14ac:dyDescent="0.15">
      <c r="B8" s="114" t="s">
        <v>3068</v>
      </c>
      <c r="C8" s="114" t="s">
        <v>5226</v>
      </c>
      <c r="D8" s="114" t="s">
        <v>3068</v>
      </c>
      <c r="E8" s="114" t="s">
        <v>5226</v>
      </c>
      <c r="F8" s="114" t="s">
        <v>3068</v>
      </c>
      <c r="G8" s="114" t="s">
        <v>5226</v>
      </c>
      <c r="H8" s="114" t="s">
        <v>3068</v>
      </c>
      <c r="I8" s="114" t="s">
        <v>5226</v>
      </c>
      <c r="J8" s="114" t="s">
        <v>3068</v>
      </c>
      <c r="K8" s="114" t="s">
        <v>5226</v>
      </c>
      <c r="L8" s="114" t="s">
        <v>3068</v>
      </c>
      <c r="M8" s="114" t="s">
        <v>5226</v>
      </c>
    </row>
    <row r="9" spans="2:13" x14ac:dyDescent="0.15">
      <c r="B9" s="115" t="str">
        <f>"=児童自立支援施設"</f>
        <v>=児童自立支援施設</v>
      </c>
      <c r="C9" s="115" t="s">
        <v>5239</v>
      </c>
      <c r="D9" s="115" t="str">
        <f>"=児童自立支援施設"</f>
        <v>=児童自立支援施設</v>
      </c>
      <c r="E9" s="115" t="s">
        <v>5252</v>
      </c>
      <c r="F9" s="115" t="str">
        <f>"=児童自立支援施設"</f>
        <v>=児童自立支援施設</v>
      </c>
      <c r="G9" s="115" t="s">
        <v>5364</v>
      </c>
      <c r="H9" s="115" t="str">
        <f>"=児童自立支援施設"</f>
        <v>=児童自立支援施設</v>
      </c>
      <c r="I9" s="115" t="s">
        <v>5365</v>
      </c>
      <c r="J9" s="115" t="str">
        <f>"=児童自立支援施設"</f>
        <v>=児童自立支援施設</v>
      </c>
      <c r="K9" s="115" t="s">
        <v>5366</v>
      </c>
      <c r="L9" s="115" t="str">
        <f>"=児童自立支援施設"</f>
        <v>=児童自立支援施設</v>
      </c>
      <c r="M9" s="115" t="s">
        <v>5367</v>
      </c>
    </row>
    <row r="10" spans="2:13" x14ac:dyDescent="0.15">
      <c r="B10" s="114" t="s">
        <v>3068</v>
      </c>
      <c r="C10" s="114" t="s">
        <v>5226</v>
      </c>
      <c r="D10" s="114" t="s">
        <v>3068</v>
      </c>
      <c r="E10" s="114" t="s">
        <v>5226</v>
      </c>
      <c r="F10" s="114" t="s">
        <v>3068</v>
      </c>
      <c r="G10" s="114" t="s">
        <v>5226</v>
      </c>
      <c r="H10" s="114" t="s">
        <v>3068</v>
      </c>
      <c r="I10" s="114" t="s">
        <v>5226</v>
      </c>
      <c r="J10" s="114" t="s">
        <v>3068</v>
      </c>
      <c r="K10" s="114" t="s">
        <v>5226</v>
      </c>
      <c r="L10" s="114" t="s">
        <v>3068</v>
      </c>
      <c r="M10" s="114" t="s">
        <v>5226</v>
      </c>
    </row>
    <row r="11" spans="2:13" x14ac:dyDescent="0.15">
      <c r="B11" s="115" t="str">
        <f>"=母子生活支援施設"</f>
        <v>=母子生活支援施設</v>
      </c>
      <c r="C11" s="115" t="s">
        <v>5239</v>
      </c>
      <c r="D11" s="115" t="str">
        <f>"=母子生活支援施設"</f>
        <v>=母子生活支援施設</v>
      </c>
      <c r="E11" s="115" t="s">
        <v>5252</v>
      </c>
      <c r="F11" s="115" t="str">
        <f>"=母子生活支援施設"</f>
        <v>=母子生活支援施設</v>
      </c>
      <c r="G11" s="115" t="s">
        <v>5364</v>
      </c>
      <c r="H11" s="115" t="str">
        <f>"=母子生活支援施設"</f>
        <v>=母子生活支援施設</v>
      </c>
      <c r="I11" s="115" t="s">
        <v>5365</v>
      </c>
      <c r="J11" s="115" t="str">
        <f>"=母子生活支援施設"</f>
        <v>=母子生活支援施設</v>
      </c>
      <c r="K11" s="115" t="s">
        <v>5366</v>
      </c>
      <c r="L11" s="115" t="str">
        <f>"=母子生活支援施設"</f>
        <v>=母子生活支援施設</v>
      </c>
      <c r="M11" s="115" t="s">
        <v>5367</v>
      </c>
    </row>
    <row r="12" spans="2:13" x14ac:dyDescent="0.15">
      <c r="B12" s="114" t="s">
        <v>3068</v>
      </c>
      <c r="C12" s="114" t="s">
        <v>5226</v>
      </c>
      <c r="D12" s="114" t="s">
        <v>3068</v>
      </c>
      <c r="E12" s="114" t="s">
        <v>5226</v>
      </c>
      <c r="F12" s="114" t="s">
        <v>3068</v>
      </c>
      <c r="G12" s="114" t="s">
        <v>5226</v>
      </c>
      <c r="H12" s="114" t="s">
        <v>3068</v>
      </c>
      <c r="I12" s="114" t="s">
        <v>5226</v>
      </c>
      <c r="J12" s="114" t="s">
        <v>3068</v>
      </c>
      <c r="K12" s="114" t="s">
        <v>5226</v>
      </c>
      <c r="L12" s="114" t="s">
        <v>3068</v>
      </c>
      <c r="M12" s="114" t="s">
        <v>5226</v>
      </c>
    </row>
    <row r="13" spans="2:13" x14ac:dyDescent="0.15">
      <c r="B13" s="115" t="str">
        <f>"=医療型障害児入所施設
（旧肢体不自由児施設）"</f>
        <v>=医療型障害児入所施設
（旧肢体不自由児施設）</v>
      </c>
      <c r="C13" s="115" t="s">
        <v>5239</v>
      </c>
      <c r="D13" s="115" t="str">
        <f>"=医療型障害児入所施設
（旧肢体不自由児施設）"</f>
        <v>=医療型障害児入所施設
（旧肢体不自由児施設）</v>
      </c>
      <c r="E13" s="115" t="s">
        <v>5252</v>
      </c>
      <c r="F13" s="115" t="str">
        <f>"=医療型障害児入所施設
（旧肢体不自由児施設）"</f>
        <v>=医療型障害児入所施設
（旧肢体不自由児施設）</v>
      </c>
      <c r="G13" s="115" t="s">
        <v>5364</v>
      </c>
      <c r="H13" s="115" t="str">
        <f>"=医療型障害児入所施設
（旧肢体不自由児施設）"</f>
        <v>=医療型障害児入所施設
（旧肢体不自由児施設）</v>
      </c>
      <c r="I13" s="115" t="s">
        <v>5365</v>
      </c>
      <c r="J13" s="115" t="str">
        <f>"=医療型障害児入所施設
（旧肢体不自由児施設）"</f>
        <v>=医療型障害児入所施設
（旧肢体不自由児施設）</v>
      </c>
      <c r="K13" s="115" t="s">
        <v>5366</v>
      </c>
      <c r="L13" s="115" t="str">
        <f>"=医療型障害児入所施設
（旧肢体不自由児施設）"</f>
        <v>=医療型障害児入所施設
（旧肢体不自由児施設）</v>
      </c>
      <c r="M13" s="115" t="s">
        <v>5367</v>
      </c>
    </row>
    <row r="14" spans="2:13" x14ac:dyDescent="0.15">
      <c r="B14" s="114" t="s">
        <v>3068</v>
      </c>
      <c r="C14" s="114" t="s">
        <v>5226</v>
      </c>
      <c r="D14" s="114" t="s">
        <v>3068</v>
      </c>
      <c r="E14" s="114" t="s">
        <v>5226</v>
      </c>
      <c r="F14" s="114" t="s">
        <v>3068</v>
      </c>
      <c r="G14" s="114" t="s">
        <v>5226</v>
      </c>
      <c r="H14" s="114" t="s">
        <v>3068</v>
      </c>
      <c r="I14" s="114" t="s">
        <v>5226</v>
      </c>
      <c r="J14" s="114" t="s">
        <v>3068</v>
      </c>
      <c r="K14" s="114" t="s">
        <v>5226</v>
      </c>
      <c r="L14" s="114" t="s">
        <v>3068</v>
      </c>
      <c r="M14" s="114" t="s">
        <v>5226</v>
      </c>
    </row>
    <row r="15" spans="2:13" x14ac:dyDescent="0.15">
      <c r="B15" s="115" t="str">
        <f>"=進行性筋萎縮症児施設等"</f>
        <v>=進行性筋萎縮症児施設等</v>
      </c>
      <c r="C15" s="115" t="s">
        <v>5239</v>
      </c>
      <c r="D15" s="115" t="str">
        <f>"=進行性筋萎縮症児施設等"</f>
        <v>=進行性筋萎縮症児施設等</v>
      </c>
      <c r="E15" s="115" t="s">
        <v>5252</v>
      </c>
      <c r="F15" s="115" t="str">
        <f>"=進行性筋萎縮症児施設等"</f>
        <v>=進行性筋萎縮症児施設等</v>
      </c>
      <c r="G15" s="115" t="s">
        <v>5364</v>
      </c>
      <c r="H15" s="115" t="str">
        <f>"=進行性筋萎縮症児施設等"</f>
        <v>=進行性筋萎縮症児施設等</v>
      </c>
      <c r="I15" s="115" t="s">
        <v>5365</v>
      </c>
      <c r="J15" s="115" t="str">
        <f>"=進行性筋萎縮症児施設等"</f>
        <v>=進行性筋萎縮症児施設等</v>
      </c>
      <c r="K15" s="115" t="s">
        <v>5366</v>
      </c>
      <c r="L15" s="115" t="str">
        <f>"=進行性筋萎縮症児施設等"</f>
        <v>=進行性筋萎縮症児施設等</v>
      </c>
      <c r="M15" s="115" t="s">
        <v>5367</v>
      </c>
    </row>
    <row r="16" spans="2:13" x14ac:dyDescent="0.15">
      <c r="B16" s="114" t="s">
        <v>3068</v>
      </c>
      <c r="C16" s="114" t="s">
        <v>5226</v>
      </c>
      <c r="D16" s="114" t="s">
        <v>3068</v>
      </c>
      <c r="E16" s="114" t="s">
        <v>5226</v>
      </c>
      <c r="F16" s="114" t="s">
        <v>3068</v>
      </c>
      <c r="G16" s="114" t="s">
        <v>5226</v>
      </c>
      <c r="H16" s="114" t="s">
        <v>3068</v>
      </c>
      <c r="I16" s="114" t="s">
        <v>5226</v>
      </c>
      <c r="J16" s="114" t="s">
        <v>3068</v>
      </c>
      <c r="K16" s="114" t="s">
        <v>5226</v>
      </c>
      <c r="L16" s="114" t="s">
        <v>3068</v>
      </c>
      <c r="M16" s="114" t="s">
        <v>5226</v>
      </c>
    </row>
    <row r="17" spans="2:13" x14ac:dyDescent="0.15">
      <c r="B17" s="115" t="str">
        <f>"=医療型障害児入所施設
（旧重症心身障害児施設等）"</f>
        <v>=医療型障害児入所施設
（旧重症心身障害児施設等）</v>
      </c>
      <c r="C17" s="115" t="s">
        <v>5239</v>
      </c>
      <c r="D17" s="115" t="str">
        <f>"=医療型障害児入所施設
（旧重症心身障害児施設等）"</f>
        <v>=医療型障害児入所施設
（旧重症心身障害児施設等）</v>
      </c>
      <c r="E17" s="115" t="s">
        <v>5252</v>
      </c>
      <c r="F17" s="115" t="str">
        <f>"=医療型障害児入所施設
（旧重症心身障害児施設等）"</f>
        <v>=医療型障害児入所施設
（旧重症心身障害児施設等）</v>
      </c>
      <c r="G17" s="115" t="s">
        <v>5364</v>
      </c>
      <c r="H17" s="115" t="str">
        <f>"=医療型障害児入所施設
（旧重症心身障害児施設等）"</f>
        <v>=医療型障害児入所施設
（旧重症心身障害児施設等）</v>
      </c>
      <c r="I17" s="115" t="s">
        <v>5365</v>
      </c>
      <c r="J17" s="115" t="str">
        <f>"=医療型障害児入所施設
（旧重症心身障害児施設等）"</f>
        <v>=医療型障害児入所施設
（旧重症心身障害児施設等）</v>
      </c>
      <c r="K17" s="115" t="s">
        <v>5366</v>
      </c>
      <c r="L17" s="115" t="str">
        <f>"=医療型障害児入所施設
（旧重症心身障害児施設等）"</f>
        <v>=医療型障害児入所施設
（旧重症心身障害児施設等）</v>
      </c>
      <c r="M17" s="115" t="s">
        <v>5367</v>
      </c>
    </row>
    <row r="18" spans="2:13" x14ac:dyDescent="0.15">
      <c r="B18" s="114" t="s">
        <v>3068</v>
      </c>
      <c r="C18" s="114" t="s">
        <v>5226</v>
      </c>
      <c r="D18" s="114" t="s">
        <v>3068</v>
      </c>
      <c r="E18" s="114" t="s">
        <v>5226</v>
      </c>
      <c r="F18" s="114" t="s">
        <v>3068</v>
      </c>
      <c r="G18" s="114" t="s">
        <v>5226</v>
      </c>
      <c r="H18" s="114" t="s">
        <v>3068</v>
      </c>
      <c r="I18" s="114" t="s">
        <v>5226</v>
      </c>
      <c r="J18" s="114" t="s">
        <v>3068</v>
      </c>
      <c r="K18" s="114" t="s">
        <v>5226</v>
      </c>
      <c r="L18" s="114" t="s">
        <v>3068</v>
      </c>
      <c r="M18" s="114" t="s">
        <v>5226</v>
      </c>
    </row>
    <row r="19" spans="2:13" x14ac:dyDescent="0.15">
      <c r="B19" s="115" t="str">
        <f>"=児童心理治療施設"</f>
        <v>=児童心理治療施設</v>
      </c>
      <c r="C19" s="115" t="s">
        <v>5239</v>
      </c>
      <c r="D19" s="115" t="str">
        <f>"=児童心理治療施設"</f>
        <v>=児童心理治療施設</v>
      </c>
      <c r="E19" s="115" t="s">
        <v>5252</v>
      </c>
      <c r="F19" s="115" t="str">
        <f>"=児童心理治療施設"</f>
        <v>=児童心理治療施設</v>
      </c>
      <c r="G19" s="115" t="s">
        <v>5364</v>
      </c>
      <c r="H19" s="115" t="str">
        <f>"=児童心理治療施設"</f>
        <v>=児童心理治療施設</v>
      </c>
      <c r="I19" s="115" t="s">
        <v>5365</v>
      </c>
      <c r="J19" s="115" t="str">
        <f>"=児童心理治療施設"</f>
        <v>=児童心理治療施設</v>
      </c>
      <c r="K19" s="115" t="s">
        <v>5366</v>
      </c>
      <c r="L19" s="115" t="str">
        <f>"=児童心理治療施設"</f>
        <v>=児童心理治療施設</v>
      </c>
      <c r="M19" s="115" t="s">
        <v>5367</v>
      </c>
    </row>
    <row r="20" spans="2:13" x14ac:dyDescent="0.15">
      <c r="B20" s="114" t="s">
        <v>3068</v>
      </c>
      <c r="C20" s="114" t="s">
        <v>5226</v>
      </c>
      <c r="D20" s="114" t="s">
        <v>3068</v>
      </c>
      <c r="E20" s="114" t="s">
        <v>5226</v>
      </c>
      <c r="F20" s="114" t="s">
        <v>3068</v>
      </c>
      <c r="G20" s="114" t="s">
        <v>5226</v>
      </c>
      <c r="H20" s="114" t="s">
        <v>3068</v>
      </c>
      <c r="I20" s="114" t="s">
        <v>5226</v>
      </c>
      <c r="J20" s="114" t="s">
        <v>3068</v>
      </c>
      <c r="K20" s="114" t="s">
        <v>5226</v>
      </c>
      <c r="L20" s="114" t="s">
        <v>3068</v>
      </c>
      <c r="M20" s="114" t="s">
        <v>5226</v>
      </c>
    </row>
    <row r="21" spans="2:13" x14ac:dyDescent="0.15">
      <c r="B21" s="115" t="str">
        <f>"=児童心理治療施設"</f>
        <v>=児童心理治療施設</v>
      </c>
      <c r="C21" s="115" t="s">
        <v>5239</v>
      </c>
      <c r="D21" s="115" t="str">
        <f>"=児童心理治療施設"</f>
        <v>=児童心理治療施設</v>
      </c>
      <c r="E21" s="115" t="s">
        <v>5252</v>
      </c>
      <c r="F21" s="115" t="str">
        <f>"=児童心理治療施設"</f>
        <v>=児童心理治療施設</v>
      </c>
      <c r="G21" s="115" t="s">
        <v>5364</v>
      </c>
      <c r="H21" s="115" t="str">
        <f>"=児童心理治療施設"</f>
        <v>=児童心理治療施設</v>
      </c>
      <c r="I21" s="115" t="s">
        <v>5365</v>
      </c>
      <c r="J21" s="115" t="str">
        <f>"=児童心理治療施設"</f>
        <v>=児童心理治療施設</v>
      </c>
      <c r="K21" s="115" t="s">
        <v>5366</v>
      </c>
      <c r="L21" s="115" t="str">
        <f>"=児童心理治療施設"</f>
        <v>=児童心理治療施設</v>
      </c>
      <c r="M21" s="115" t="s">
        <v>5367</v>
      </c>
    </row>
    <row r="22" spans="2:13" x14ac:dyDescent="0.15">
      <c r="B22" s="114" t="s">
        <v>3068</v>
      </c>
      <c r="C22" s="114" t="s">
        <v>5226</v>
      </c>
      <c r="D22" s="114" t="s">
        <v>3068</v>
      </c>
      <c r="E22" s="114" t="s">
        <v>5226</v>
      </c>
      <c r="F22" s="114" t="s">
        <v>3068</v>
      </c>
      <c r="G22" s="114" t="s">
        <v>5226</v>
      </c>
      <c r="H22" s="114" t="s">
        <v>3068</v>
      </c>
      <c r="I22" s="114" t="s">
        <v>5226</v>
      </c>
      <c r="J22" s="114" t="s">
        <v>3068</v>
      </c>
      <c r="K22" s="114" t="s">
        <v>5226</v>
      </c>
      <c r="L22" s="114" t="s">
        <v>3068</v>
      </c>
      <c r="M22" s="114" t="s">
        <v>5226</v>
      </c>
    </row>
    <row r="23" spans="2:13" x14ac:dyDescent="0.15">
      <c r="B23" s="115" t="str">
        <f>"=乳児院"</f>
        <v>=乳児院</v>
      </c>
      <c r="C23" s="115" t="s">
        <v>5239</v>
      </c>
      <c r="D23" s="115" t="str">
        <f>"=乳児院"</f>
        <v>=乳児院</v>
      </c>
      <c r="E23" s="115" t="s">
        <v>5252</v>
      </c>
      <c r="F23" s="115" t="str">
        <f>"=乳児院"</f>
        <v>=乳児院</v>
      </c>
      <c r="G23" s="115" t="s">
        <v>5364</v>
      </c>
      <c r="H23" s="115" t="str">
        <f>"=乳児院"</f>
        <v>=乳児院</v>
      </c>
      <c r="I23" s="115" t="s">
        <v>5365</v>
      </c>
      <c r="J23" s="115" t="str">
        <f>"=乳児院"</f>
        <v>=乳児院</v>
      </c>
      <c r="K23" s="115" t="s">
        <v>5366</v>
      </c>
      <c r="L23" s="115" t="str">
        <f>"=乳児院"</f>
        <v>=乳児院</v>
      </c>
      <c r="M23" s="115" t="s">
        <v>5367</v>
      </c>
    </row>
    <row r="24" spans="2:13" x14ac:dyDescent="0.15">
      <c r="B24" s="114" t="s">
        <v>3068</v>
      </c>
      <c r="C24" s="114" t="s">
        <v>5226</v>
      </c>
      <c r="D24" s="114" t="s">
        <v>3068</v>
      </c>
      <c r="E24" s="114" t="s">
        <v>5226</v>
      </c>
      <c r="F24" s="114" t="s">
        <v>3068</v>
      </c>
      <c r="G24" s="114" t="s">
        <v>5226</v>
      </c>
      <c r="H24" s="114" t="s">
        <v>3068</v>
      </c>
      <c r="I24" s="114" t="s">
        <v>5226</v>
      </c>
      <c r="J24" s="114" t="s">
        <v>3068</v>
      </c>
      <c r="K24" s="114" t="s">
        <v>5226</v>
      </c>
      <c r="L24" s="114" t="s">
        <v>3068</v>
      </c>
      <c r="M24" s="114" t="s">
        <v>5226</v>
      </c>
    </row>
    <row r="25" spans="2:13" x14ac:dyDescent="0.15">
      <c r="B25" s="115" t="str">
        <f>"=助産施設"</f>
        <v>=助産施設</v>
      </c>
      <c r="C25" s="115" t="s">
        <v>5239</v>
      </c>
      <c r="D25" s="115" t="str">
        <f>"=助産施設"</f>
        <v>=助産施設</v>
      </c>
      <c r="E25" s="115" t="s">
        <v>5252</v>
      </c>
      <c r="F25" s="115" t="str">
        <f>"=助産施設"</f>
        <v>=助産施設</v>
      </c>
      <c r="G25" s="115" t="s">
        <v>5364</v>
      </c>
      <c r="H25" s="115" t="str">
        <f>"=助産施設"</f>
        <v>=助産施設</v>
      </c>
      <c r="I25" s="115" t="s">
        <v>5365</v>
      </c>
      <c r="J25" s="115" t="str">
        <f>"=助産施設"</f>
        <v>=助産施設</v>
      </c>
      <c r="K25" s="115" t="s">
        <v>5366</v>
      </c>
      <c r="L25" s="115" t="str">
        <f>"=助産施設"</f>
        <v>=助産施設</v>
      </c>
      <c r="M25" s="115" t="s">
        <v>5367</v>
      </c>
    </row>
    <row r="26" spans="2:13" x14ac:dyDescent="0.15">
      <c r="B26" s="114" t="s">
        <v>3068</v>
      </c>
      <c r="C26" s="114" t="s">
        <v>5226</v>
      </c>
      <c r="D26" s="114" t="s">
        <v>3068</v>
      </c>
      <c r="E26" s="114" t="s">
        <v>5226</v>
      </c>
      <c r="F26" s="114" t="s">
        <v>3068</v>
      </c>
      <c r="G26" s="114" t="s">
        <v>5226</v>
      </c>
      <c r="H26" s="114" t="s">
        <v>3068</v>
      </c>
      <c r="I26" s="114" t="s">
        <v>5226</v>
      </c>
      <c r="J26" s="114" t="s">
        <v>3068</v>
      </c>
      <c r="K26" s="114" t="s">
        <v>5226</v>
      </c>
      <c r="L26" s="114" t="s">
        <v>3068</v>
      </c>
      <c r="M26" s="114" t="s">
        <v>5226</v>
      </c>
    </row>
    <row r="27" spans="2:13" x14ac:dyDescent="0.15">
      <c r="B27" s="115" t="str">
        <f>"=幼保連携型認定こども園"</f>
        <v>=幼保連携型認定こども園</v>
      </c>
      <c r="C27" s="115" t="s">
        <v>5239</v>
      </c>
      <c r="D27" s="115" t="str">
        <f>"=幼保連携型認定こども園"</f>
        <v>=幼保連携型認定こども園</v>
      </c>
      <c r="E27" s="115" t="s">
        <v>5252</v>
      </c>
      <c r="F27" s="115" t="str">
        <f>"=幼保連携型認定こども園"</f>
        <v>=幼保連携型認定こども園</v>
      </c>
      <c r="G27" s="115" t="s">
        <v>5364</v>
      </c>
      <c r="H27" s="115" t="str">
        <f>"=幼保連携型認定こども園"</f>
        <v>=幼保連携型認定こども園</v>
      </c>
      <c r="I27" s="115" t="s">
        <v>5365</v>
      </c>
      <c r="J27" s="115" t="str">
        <f>"=幼保連携型認定こども園"</f>
        <v>=幼保連携型認定こども園</v>
      </c>
      <c r="K27" s="115" t="s">
        <v>5366</v>
      </c>
      <c r="L27" s="115" t="str">
        <f>"=幼保連携型認定こども園"</f>
        <v>=幼保連携型認定こども園</v>
      </c>
      <c r="M27" s="115" t="s">
        <v>5367</v>
      </c>
    </row>
    <row r="28" spans="2:13" x14ac:dyDescent="0.15">
      <c r="B28" s="114" t="s">
        <v>3068</v>
      </c>
      <c r="C28" s="114" t="s">
        <v>5226</v>
      </c>
      <c r="D28" s="114" t="s">
        <v>3068</v>
      </c>
      <c r="E28" s="114" t="s">
        <v>5226</v>
      </c>
      <c r="F28" s="114" t="s">
        <v>3068</v>
      </c>
      <c r="G28" s="114" t="s">
        <v>5226</v>
      </c>
      <c r="H28" s="114" t="s">
        <v>3068</v>
      </c>
      <c r="I28" s="114" t="s">
        <v>5226</v>
      </c>
      <c r="J28" s="114" t="s">
        <v>3068</v>
      </c>
      <c r="K28" s="114" t="s">
        <v>5226</v>
      </c>
      <c r="L28" s="114" t="s">
        <v>3068</v>
      </c>
      <c r="M28" s="114" t="s">
        <v>5226</v>
      </c>
    </row>
    <row r="29" spans="2:13" x14ac:dyDescent="0.15">
      <c r="B29" s="115" t="str">
        <f>"=幼稚園型認定こども園"</f>
        <v>=幼稚園型認定こども園</v>
      </c>
      <c r="C29" s="115" t="s">
        <v>5239</v>
      </c>
      <c r="D29" s="115" t="str">
        <f>"=幼稚園型認定こども園"</f>
        <v>=幼稚園型認定こども園</v>
      </c>
      <c r="E29" s="115" t="s">
        <v>5252</v>
      </c>
      <c r="F29" s="115" t="str">
        <f>"=幼稚園型認定こども園"</f>
        <v>=幼稚園型認定こども園</v>
      </c>
      <c r="G29" s="115" t="s">
        <v>5364</v>
      </c>
      <c r="H29" s="115" t="str">
        <f>"=幼稚園型認定こども園"</f>
        <v>=幼稚園型認定こども園</v>
      </c>
      <c r="I29" s="115" t="s">
        <v>5365</v>
      </c>
      <c r="J29" s="115" t="str">
        <f>"=幼稚園型認定こども園"</f>
        <v>=幼稚園型認定こども園</v>
      </c>
      <c r="K29" s="115" t="s">
        <v>5366</v>
      </c>
      <c r="L29" s="115" t="str">
        <f>"=幼稚園型認定こども園"</f>
        <v>=幼稚園型認定こども園</v>
      </c>
      <c r="M29" s="115" t="s">
        <v>5367</v>
      </c>
    </row>
    <row r="30" spans="2:13" x14ac:dyDescent="0.15">
      <c r="B30" s="114" t="s">
        <v>3068</v>
      </c>
      <c r="C30" s="114" t="s">
        <v>5226</v>
      </c>
      <c r="D30" s="114" t="s">
        <v>3068</v>
      </c>
      <c r="E30" s="114" t="s">
        <v>5226</v>
      </c>
      <c r="F30" s="114" t="s">
        <v>3068</v>
      </c>
      <c r="G30" s="114" t="s">
        <v>5226</v>
      </c>
      <c r="H30" s="114" t="s">
        <v>3068</v>
      </c>
      <c r="I30" s="114" t="s">
        <v>5226</v>
      </c>
      <c r="J30" s="114" t="s">
        <v>3068</v>
      </c>
      <c r="K30" s="114" t="s">
        <v>5226</v>
      </c>
      <c r="L30" s="114" t="s">
        <v>3068</v>
      </c>
      <c r="M30" s="114" t="s">
        <v>5226</v>
      </c>
    </row>
    <row r="31" spans="2:13" x14ac:dyDescent="0.15">
      <c r="B31" s="115" t="str">
        <f>"=保育所型認定こども園"</f>
        <v>=保育所型認定こども園</v>
      </c>
      <c r="C31" s="115" t="s">
        <v>5239</v>
      </c>
      <c r="D31" s="115" t="str">
        <f>"=保育所型認定こども園"</f>
        <v>=保育所型認定こども園</v>
      </c>
      <c r="E31" s="115" t="s">
        <v>5252</v>
      </c>
      <c r="F31" s="115" t="str">
        <f>"=保育所型認定こども園"</f>
        <v>=保育所型認定こども園</v>
      </c>
      <c r="G31" s="115" t="s">
        <v>5364</v>
      </c>
      <c r="H31" s="115" t="str">
        <f>"=保育所型認定こども園"</f>
        <v>=保育所型認定こども園</v>
      </c>
      <c r="I31" s="115" t="s">
        <v>5365</v>
      </c>
      <c r="J31" s="115" t="str">
        <f>"=保育所型認定こども園"</f>
        <v>=保育所型認定こども園</v>
      </c>
      <c r="K31" s="115" t="s">
        <v>5366</v>
      </c>
      <c r="L31" s="115" t="str">
        <f>"=保育所型認定こども園"</f>
        <v>=保育所型認定こども園</v>
      </c>
      <c r="M31" s="115" t="s">
        <v>5367</v>
      </c>
    </row>
    <row r="32" spans="2:13" x14ac:dyDescent="0.15">
      <c r="B32" s="114" t="s">
        <v>3068</v>
      </c>
      <c r="C32" s="114" t="s">
        <v>5226</v>
      </c>
      <c r="D32" s="114" t="s">
        <v>3068</v>
      </c>
      <c r="E32" s="114" t="s">
        <v>5226</v>
      </c>
      <c r="F32" s="114" t="s">
        <v>3068</v>
      </c>
      <c r="G32" s="114" t="s">
        <v>5226</v>
      </c>
      <c r="H32" s="114" t="s">
        <v>3068</v>
      </c>
      <c r="I32" s="114" t="s">
        <v>5226</v>
      </c>
      <c r="J32" s="114" t="s">
        <v>3068</v>
      </c>
      <c r="K32" s="114" t="s">
        <v>5226</v>
      </c>
      <c r="L32" s="114" t="s">
        <v>3068</v>
      </c>
      <c r="M32" s="114" t="s">
        <v>5226</v>
      </c>
    </row>
    <row r="33" spans="2:13" x14ac:dyDescent="0.15">
      <c r="B33" s="115" t="str">
        <f>"=障害者支援施設"</f>
        <v>=障害者支援施設</v>
      </c>
      <c r="C33" s="115" t="s">
        <v>5239</v>
      </c>
      <c r="D33" s="115" t="str">
        <f>"=障害者支援施設"</f>
        <v>=障害者支援施設</v>
      </c>
      <c r="E33" s="115" t="s">
        <v>5252</v>
      </c>
      <c r="F33" s="115" t="str">
        <f>"=障害者支援施設"</f>
        <v>=障害者支援施設</v>
      </c>
      <c r="G33" s="115" t="s">
        <v>5364</v>
      </c>
      <c r="H33" s="115" t="str">
        <f>"=障害者支援施設"</f>
        <v>=障害者支援施設</v>
      </c>
      <c r="I33" s="115" t="s">
        <v>5365</v>
      </c>
      <c r="J33" s="115" t="str">
        <f>"=障害者支援施設"</f>
        <v>=障害者支援施設</v>
      </c>
      <c r="K33" s="115" t="s">
        <v>5366</v>
      </c>
      <c r="L33" s="115" t="str">
        <f>"=障害者支援施設"</f>
        <v>=障害者支援施設</v>
      </c>
      <c r="M33" s="115" t="s">
        <v>5367</v>
      </c>
    </row>
    <row r="34" spans="2:13" x14ac:dyDescent="0.15">
      <c r="B34" s="114" t="s">
        <v>3068</v>
      </c>
      <c r="C34" s="114" t="s">
        <v>5226</v>
      </c>
      <c r="D34" s="114" t="s">
        <v>3068</v>
      </c>
      <c r="E34" s="114" t="s">
        <v>5226</v>
      </c>
      <c r="F34" s="114" t="s">
        <v>3068</v>
      </c>
      <c r="G34" s="114" t="s">
        <v>5226</v>
      </c>
      <c r="H34" s="114" t="s">
        <v>3068</v>
      </c>
      <c r="I34" s="114" t="s">
        <v>5226</v>
      </c>
      <c r="J34" s="114" t="s">
        <v>3068</v>
      </c>
      <c r="K34" s="114" t="s">
        <v>5226</v>
      </c>
      <c r="L34" s="114" t="s">
        <v>3068</v>
      </c>
      <c r="M34" s="114" t="s">
        <v>5226</v>
      </c>
    </row>
    <row r="35" spans="2:13" x14ac:dyDescent="0.15">
      <c r="B35" s="115" t="str">
        <f>"=救護施設"</f>
        <v>=救護施設</v>
      </c>
      <c r="C35" s="115" t="s">
        <v>5239</v>
      </c>
      <c r="D35" s="115" t="str">
        <f>"=救護施設"</f>
        <v>=救護施設</v>
      </c>
      <c r="E35" s="115" t="s">
        <v>5252</v>
      </c>
      <c r="F35" s="115" t="str">
        <f>"=救護施設"</f>
        <v>=救護施設</v>
      </c>
      <c r="G35" s="115" t="s">
        <v>5364</v>
      </c>
      <c r="H35" s="115" t="str">
        <f>"=救護施設"</f>
        <v>=救護施設</v>
      </c>
      <c r="I35" s="115" t="s">
        <v>5365</v>
      </c>
      <c r="J35" s="115" t="str">
        <f>"=救護施設"</f>
        <v>=救護施設</v>
      </c>
      <c r="K35" s="115" t="s">
        <v>5366</v>
      </c>
      <c r="L35" s="115" t="str">
        <f>"=救護施設"</f>
        <v>=救護施設</v>
      </c>
      <c r="M35" s="115" t="s">
        <v>5367</v>
      </c>
    </row>
    <row r="36" spans="2:13" x14ac:dyDescent="0.15">
      <c r="B36" s="114" t="s">
        <v>3068</v>
      </c>
      <c r="C36" s="114" t="s">
        <v>5226</v>
      </c>
      <c r="D36" s="114" t="s">
        <v>3068</v>
      </c>
      <c r="E36" s="114" t="s">
        <v>5226</v>
      </c>
      <c r="F36" s="114" t="s">
        <v>3068</v>
      </c>
      <c r="G36" s="114" t="s">
        <v>5226</v>
      </c>
      <c r="H36" s="114" t="s">
        <v>3068</v>
      </c>
      <c r="I36" s="114" t="s">
        <v>5226</v>
      </c>
      <c r="J36" s="114" t="s">
        <v>3068</v>
      </c>
      <c r="K36" s="114" t="s">
        <v>5226</v>
      </c>
      <c r="L36" s="114" t="s">
        <v>3068</v>
      </c>
      <c r="M36" s="114" t="s">
        <v>5226</v>
      </c>
    </row>
    <row r="37" spans="2:13" x14ac:dyDescent="0.15">
      <c r="B37" s="115" t="str">
        <f>"=養護老人ホーム"</f>
        <v>=養護老人ホーム</v>
      </c>
      <c r="C37" s="115" t="s">
        <v>5239</v>
      </c>
      <c r="D37" s="115" t="str">
        <f>"=養護老人ホーム"</f>
        <v>=養護老人ホーム</v>
      </c>
      <c r="E37" s="115" t="s">
        <v>5252</v>
      </c>
      <c r="F37" s="115" t="str">
        <f>"=養護老人ホーム"</f>
        <v>=養護老人ホーム</v>
      </c>
      <c r="G37" s="115" t="s">
        <v>5364</v>
      </c>
      <c r="H37" s="115" t="str">
        <f>"=養護老人ホーム"</f>
        <v>=養護老人ホーム</v>
      </c>
      <c r="I37" s="115" t="s">
        <v>5365</v>
      </c>
      <c r="J37" s="115" t="str">
        <f>"=養護老人ホーム"</f>
        <v>=養護老人ホーム</v>
      </c>
      <c r="K37" s="115" t="s">
        <v>5366</v>
      </c>
      <c r="L37" s="115" t="str">
        <f>"=養護老人ホーム"</f>
        <v>=養護老人ホーム</v>
      </c>
      <c r="M37" s="115" t="s">
        <v>5367</v>
      </c>
    </row>
    <row r="38" spans="2:13" x14ac:dyDescent="0.15">
      <c r="B38" s="114" t="s">
        <v>3068</v>
      </c>
      <c r="C38" s="114" t="s">
        <v>5226</v>
      </c>
      <c r="D38" s="114" t="s">
        <v>3068</v>
      </c>
      <c r="E38" s="114" t="s">
        <v>5226</v>
      </c>
      <c r="F38" s="114" t="s">
        <v>3068</v>
      </c>
      <c r="G38" s="114" t="s">
        <v>5226</v>
      </c>
      <c r="H38" s="114" t="s">
        <v>3068</v>
      </c>
      <c r="I38" s="114" t="s">
        <v>5226</v>
      </c>
      <c r="J38" s="114" t="s">
        <v>3068</v>
      </c>
      <c r="K38" s="114" t="s">
        <v>5226</v>
      </c>
      <c r="L38" s="114" t="s">
        <v>3068</v>
      </c>
      <c r="M38" s="114" t="s">
        <v>5226</v>
      </c>
    </row>
    <row r="39" spans="2:13" x14ac:dyDescent="0.15">
      <c r="B39" s="115" t="str">
        <f>"=特別養護老人ホーム"</f>
        <v>=特別養護老人ホーム</v>
      </c>
      <c r="C39" s="115" t="s">
        <v>5239</v>
      </c>
      <c r="D39" s="115" t="str">
        <f>"=特別養護老人ホーム*"</f>
        <v>=特別養護老人ホーム*</v>
      </c>
      <c r="E39" s="115" t="s">
        <v>5252</v>
      </c>
      <c r="F39" s="115" t="str">
        <f>"=特別養護老人ホーム"</f>
        <v>=特別養護老人ホーム</v>
      </c>
      <c r="G39" s="115" t="s">
        <v>5364</v>
      </c>
      <c r="H39" s="115" t="str">
        <f>"=特別養護老人ホーム"</f>
        <v>=特別養護老人ホーム</v>
      </c>
      <c r="I39" s="115" t="s">
        <v>5365</v>
      </c>
      <c r="J39" s="115" t="str">
        <f>"=特別養護老人ホーム"</f>
        <v>=特別養護老人ホーム</v>
      </c>
      <c r="K39" s="115" t="s">
        <v>5366</v>
      </c>
      <c r="L39" s="115" t="str">
        <f>"=特別養護老人ホーム"</f>
        <v>=特別養護老人ホーム</v>
      </c>
      <c r="M39" s="115" t="s">
        <v>5367</v>
      </c>
    </row>
    <row r="40" spans="2:13" x14ac:dyDescent="0.15">
      <c r="B40" s="114" t="s">
        <v>3068</v>
      </c>
      <c r="C40" s="114" t="s">
        <v>5226</v>
      </c>
      <c r="D40" s="114" t="s">
        <v>3068</v>
      </c>
      <c r="E40" s="114" t="s">
        <v>5226</v>
      </c>
      <c r="F40" s="114" t="s">
        <v>3068</v>
      </c>
      <c r="G40" s="114" t="s">
        <v>5226</v>
      </c>
      <c r="H40" s="114" t="s">
        <v>3068</v>
      </c>
      <c r="I40" s="114" t="s">
        <v>5226</v>
      </c>
      <c r="J40" s="114" t="s">
        <v>3068</v>
      </c>
      <c r="K40" s="114" t="s">
        <v>5226</v>
      </c>
      <c r="L40" s="114" t="s">
        <v>3068</v>
      </c>
      <c r="M40" s="114" t="s">
        <v>5226</v>
      </c>
    </row>
    <row r="41" spans="2:13" x14ac:dyDescent="0.15">
      <c r="B41" s="115" t="str">
        <f>"=軽費老人ホーム（Ａ型）"</f>
        <v>=軽費老人ホーム（Ａ型）</v>
      </c>
      <c r="C41" s="115" t="s">
        <v>5239</v>
      </c>
      <c r="D41" s="115" t="str">
        <f>"=軽費老人ホーム（Ａ型）"</f>
        <v>=軽費老人ホーム（Ａ型）</v>
      </c>
      <c r="E41" s="115" t="s">
        <v>5252</v>
      </c>
      <c r="F41" s="115" t="str">
        <f>"=軽費老人ホーム（Ａ型）"</f>
        <v>=軽費老人ホーム（Ａ型）</v>
      </c>
      <c r="G41" s="115" t="s">
        <v>5364</v>
      </c>
      <c r="H41" s="115" t="str">
        <f>"=軽費老人ホーム（Ａ型）"</f>
        <v>=軽費老人ホーム（Ａ型）</v>
      </c>
      <c r="I41" s="115" t="s">
        <v>5365</v>
      </c>
      <c r="J41" s="115" t="str">
        <f>"=軽費老人ホーム（Ａ型）"</f>
        <v>=軽費老人ホーム（Ａ型）</v>
      </c>
      <c r="K41" s="115" t="s">
        <v>5366</v>
      </c>
      <c r="L41" s="115" t="str">
        <f>"=軽費老人ホーム（Ａ型）"</f>
        <v>=軽費老人ホーム（Ａ型）</v>
      </c>
      <c r="M41" s="115" t="s">
        <v>5367</v>
      </c>
    </row>
    <row r="42" spans="2:13" x14ac:dyDescent="0.15">
      <c r="B42" s="114" t="s">
        <v>3068</v>
      </c>
      <c r="C42" s="114" t="s">
        <v>5226</v>
      </c>
      <c r="D42" s="114" t="s">
        <v>3068</v>
      </c>
      <c r="E42" s="114" t="s">
        <v>5226</v>
      </c>
      <c r="F42" s="114" t="s">
        <v>3068</v>
      </c>
      <c r="G42" s="114" t="s">
        <v>5226</v>
      </c>
      <c r="H42" s="114" t="s">
        <v>3068</v>
      </c>
      <c r="I42" s="114" t="s">
        <v>5226</v>
      </c>
      <c r="J42" s="114" t="s">
        <v>3068</v>
      </c>
      <c r="K42" s="114" t="s">
        <v>5226</v>
      </c>
      <c r="L42" s="114" t="s">
        <v>3068</v>
      </c>
      <c r="M42" s="114" t="s">
        <v>5226</v>
      </c>
    </row>
    <row r="43" spans="2:13" x14ac:dyDescent="0.15">
      <c r="B43" s="115" t="str">
        <f>"=軽費老人ホーム（ケアハウス）"</f>
        <v>=軽費老人ホーム（ケアハウス）</v>
      </c>
      <c r="C43" s="115" t="s">
        <v>5239</v>
      </c>
      <c r="D43" s="115" t="str">
        <f>"=軽費老人ホーム（ケアハウス）"</f>
        <v>=軽費老人ホーム（ケアハウス）</v>
      </c>
      <c r="E43" s="115" t="s">
        <v>5252</v>
      </c>
      <c r="F43" s="115" t="str">
        <f>"=軽費老人ホーム（ケアハウス）"</f>
        <v>=軽費老人ホーム（ケアハウス）</v>
      </c>
      <c r="G43" s="115" t="s">
        <v>5364</v>
      </c>
      <c r="H43" s="115" t="str">
        <f>"=軽費老人ホーム（ケアハウス）"</f>
        <v>=軽費老人ホーム（ケアハウス）</v>
      </c>
      <c r="I43" s="115" t="s">
        <v>5365</v>
      </c>
      <c r="J43" s="115" t="str">
        <f>"=軽費老人ホーム（ケアハウス）"</f>
        <v>=軽費老人ホーム（ケアハウス）</v>
      </c>
      <c r="K43" s="115" t="s">
        <v>5366</v>
      </c>
      <c r="L43" s="115" t="str">
        <f>"=軽費老人ホーム（ケアハウス）"</f>
        <v>=軽費老人ホーム（ケアハウス）</v>
      </c>
      <c r="M43" s="115" t="s">
        <v>5367</v>
      </c>
    </row>
    <row r="44" spans="2:13" x14ac:dyDescent="0.15">
      <c r="B44" s="114" t="s">
        <v>3068</v>
      </c>
      <c r="C44" s="114" t="s">
        <v>5226</v>
      </c>
      <c r="D44" s="114" t="s">
        <v>3068</v>
      </c>
      <c r="E44" s="114" t="s">
        <v>5226</v>
      </c>
      <c r="F44" s="114" t="s">
        <v>3068</v>
      </c>
      <c r="G44" s="114" t="s">
        <v>5226</v>
      </c>
      <c r="H44" s="114" t="s">
        <v>3068</v>
      </c>
      <c r="I44" s="114" t="s">
        <v>5226</v>
      </c>
      <c r="J44" s="114" t="s">
        <v>3068</v>
      </c>
      <c r="K44" s="114" t="s">
        <v>5226</v>
      </c>
      <c r="L44" s="114" t="s">
        <v>3068</v>
      </c>
      <c r="M44" s="114" t="s">
        <v>5226</v>
      </c>
    </row>
    <row r="45" spans="2:13" x14ac:dyDescent="0.15">
      <c r="B45" s="115" t="str">
        <f>"=生活支援ハウス
（高齢者生活福祉ｾﾝﾀｰ）"</f>
        <v>=生活支援ハウス
（高齢者生活福祉ｾﾝﾀｰ）</v>
      </c>
      <c r="C45" s="115" t="s">
        <v>5239</v>
      </c>
      <c r="D45" s="115" t="str">
        <f>"=生活支援ハウス
（高齢者生活福祉ｾﾝﾀｰ）"</f>
        <v>=生活支援ハウス
（高齢者生活福祉ｾﾝﾀｰ）</v>
      </c>
      <c r="E45" s="115" t="s">
        <v>5252</v>
      </c>
      <c r="F45" s="115" t="str">
        <f>"=生活支援ハウス
（高齢者生活福祉ｾﾝﾀｰ）"</f>
        <v>=生活支援ハウス
（高齢者生活福祉ｾﾝﾀｰ）</v>
      </c>
      <c r="G45" s="115" t="s">
        <v>5364</v>
      </c>
      <c r="H45" s="115" t="str">
        <f>"=生活支援ハウス
（高齢者生活福祉ｾﾝﾀｰ）"</f>
        <v>=生活支援ハウス
（高齢者生活福祉ｾﾝﾀｰ）</v>
      </c>
      <c r="I45" s="115" t="s">
        <v>5365</v>
      </c>
      <c r="J45" s="115" t="str">
        <f>"=生活支援ハウス
（高齢者生活福祉ｾﾝﾀｰ）"</f>
        <v>=生活支援ハウス
（高齢者生活福祉ｾﾝﾀｰ）</v>
      </c>
      <c r="K45" s="115" t="s">
        <v>5366</v>
      </c>
      <c r="L45" s="115" t="str">
        <f>"=生活支援ハウス
（高齢者生活福祉ｾﾝﾀｰ）"</f>
        <v>=生活支援ハウス
（高齢者生活福祉ｾﾝﾀｰ）</v>
      </c>
      <c r="M45" s="115" t="s">
        <v>5367</v>
      </c>
    </row>
    <row r="46" spans="2:13" x14ac:dyDescent="0.15">
      <c r="B46" s="114" t="s">
        <v>3068</v>
      </c>
      <c r="C46" s="114" t="s">
        <v>5226</v>
      </c>
      <c r="D46" s="114" t="s">
        <v>3068</v>
      </c>
      <c r="E46" s="114" t="s">
        <v>5226</v>
      </c>
      <c r="F46" s="114" t="s">
        <v>3068</v>
      </c>
      <c r="G46" s="114" t="s">
        <v>5226</v>
      </c>
      <c r="H46" s="114" t="s">
        <v>3068</v>
      </c>
      <c r="I46" s="114" t="s">
        <v>5226</v>
      </c>
      <c r="J46" s="114" t="s">
        <v>3068</v>
      </c>
      <c r="K46" s="114" t="s">
        <v>5226</v>
      </c>
      <c r="L46" s="114" t="s">
        <v>3068</v>
      </c>
      <c r="M46" s="114" t="s">
        <v>5226</v>
      </c>
    </row>
    <row r="47" spans="2:13" x14ac:dyDescent="0.15">
      <c r="B47" s="115" t="str">
        <f>"=介護老人保健施設"</f>
        <v>=介護老人保健施設</v>
      </c>
      <c r="C47" s="115" t="s">
        <v>5239</v>
      </c>
      <c r="D47" s="115" t="str">
        <f>"=介護老人保健施設"</f>
        <v>=介護老人保健施設</v>
      </c>
      <c r="E47" s="115" t="s">
        <v>5252</v>
      </c>
      <c r="F47" s="115" t="str">
        <f>"=介護老人保健施設"</f>
        <v>=介護老人保健施設</v>
      </c>
      <c r="G47" s="115" t="s">
        <v>5364</v>
      </c>
      <c r="H47" s="115" t="str">
        <f>"=介護老人保健施設"</f>
        <v>=介護老人保健施設</v>
      </c>
      <c r="I47" s="115" t="s">
        <v>5365</v>
      </c>
      <c r="J47" s="115" t="str">
        <f>"=介護老人保健施設"</f>
        <v>=介護老人保健施設</v>
      </c>
      <c r="K47" s="115" t="s">
        <v>5366</v>
      </c>
      <c r="L47" s="115" t="str">
        <f>"=介護老人保健施設"</f>
        <v>=介護老人保健施設</v>
      </c>
      <c r="M47" s="115" t="s">
        <v>5367</v>
      </c>
    </row>
    <row r="48" spans="2:13" x14ac:dyDescent="0.15">
      <c r="B48" s="114" t="s">
        <v>3068</v>
      </c>
      <c r="C48" s="114" t="s">
        <v>5226</v>
      </c>
      <c r="D48" s="114" t="s">
        <v>3068</v>
      </c>
      <c r="E48" s="114" t="s">
        <v>5226</v>
      </c>
      <c r="F48" s="114" t="s">
        <v>3068</v>
      </c>
      <c r="G48" s="114" t="s">
        <v>5226</v>
      </c>
      <c r="H48" s="114" t="s">
        <v>3068</v>
      </c>
      <c r="I48" s="114" t="s">
        <v>5226</v>
      </c>
      <c r="J48" s="114" t="s">
        <v>3068</v>
      </c>
      <c r="K48" s="114" t="s">
        <v>5226</v>
      </c>
      <c r="L48" s="114" t="s">
        <v>3068</v>
      </c>
      <c r="M48" s="114" t="s">
        <v>5226</v>
      </c>
    </row>
    <row r="49" spans="2:13" x14ac:dyDescent="0.15">
      <c r="B49" s="115" t="str">
        <f>"=病院"</f>
        <v>=病院</v>
      </c>
      <c r="C49" s="115" t="s">
        <v>5239</v>
      </c>
      <c r="D49" s="115" t="str">
        <f>"=病院"</f>
        <v>=病院</v>
      </c>
      <c r="E49" s="115" t="s">
        <v>5252</v>
      </c>
      <c r="F49" s="115" t="str">
        <f>"=病院"</f>
        <v>=病院</v>
      </c>
      <c r="G49" s="115" t="s">
        <v>5364</v>
      </c>
      <c r="H49" s="115" t="str">
        <f>"=病院"</f>
        <v>=病院</v>
      </c>
      <c r="I49" s="115" t="s">
        <v>5365</v>
      </c>
      <c r="J49" s="115" t="str">
        <f>"=病院"</f>
        <v>=病院</v>
      </c>
      <c r="K49" s="115" t="s">
        <v>5366</v>
      </c>
      <c r="L49" s="115" t="str">
        <f>"=病院"</f>
        <v>=病院</v>
      </c>
      <c r="M49" s="115" t="s">
        <v>5367</v>
      </c>
    </row>
    <row r="50" spans="2:13" x14ac:dyDescent="0.15">
      <c r="B50" s="114" t="s">
        <v>3068</v>
      </c>
      <c r="C50" s="114" t="s">
        <v>5226</v>
      </c>
      <c r="D50" s="114" t="s">
        <v>3068</v>
      </c>
      <c r="E50" s="114" t="s">
        <v>5226</v>
      </c>
      <c r="F50" s="114" t="s">
        <v>3068</v>
      </c>
      <c r="G50" s="114" t="s">
        <v>5226</v>
      </c>
      <c r="H50" s="114" t="s">
        <v>3068</v>
      </c>
      <c r="I50" s="114" t="s">
        <v>5226</v>
      </c>
      <c r="J50" s="114" t="s">
        <v>3068</v>
      </c>
      <c r="K50" s="114" t="s">
        <v>5226</v>
      </c>
      <c r="L50" s="114" t="s">
        <v>3068</v>
      </c>
      <c r="M50" s="114" t="s">
        <v>5226</v>
      </c>
    </row>
    <row r="51" spans="2:13" x14ac:dyDescent="0.15">
      <c r="B51" s="115" t="str">
        <f>"=介護医療院"</f>
        <v>=介護医療院</v>
      </c>
      <c r="C51" s="115" t="s">
        <v>5239</v>
      </c>
      <c r="D51" s="115" t="str">
        <f>"=介護医療院"</f>
        <v>=介護医療院</v>
      </c>
      <c r="E51" s="115" t="s">
        <v>5252</v>
      </c>
      <c r="F51" s="115" t="str">
        <f>"=介護医療院"</f>
        <v>=介護医療院</v>
      </c>
      <c r="G51" s="115" t="s">
        <v>5364</v>
      </c>
      <c r="H51" s="115" t="str">
        <f>"=介護医療院"</f>
        <v>=介護医療院</v>
      </c>
      <c r="I51" s="115" t="s">
        <v>5365</v>
      </c>
      <c r="J51" s="115" t="str">
        <f>"=介護医療院"</f>
        <v>=介護医療院</v>
      </c>
      <c r="K51" s="115" t="s">
        <v>5366</v>
      </c>
      <c r="L51" s="115" t="str">
        <f>"=介護医療院"</f>
        <v>=介護医療院</v>
      </c>
      <c r="M51" s="115" t="s">
        <v>5367</v>
      </c>
    </row>
    <row r="52" spans="2:13" x14ac:dyDescent="0.15">
      <c r="B52" s="114" t="s">
        <v>3068</v>
      </c>
      <c r="C52" s="114" t="s">
        <v>5226</v>
      </c>
      <c r="D52" s="114" t="s">
        <v>3068</v>
      </c>
      <c r="E52" s="114" t="s">
        <v>5226</v>
      </c>
      <c r="F52" s="114" t="s">
        <v>3068</v>
      </c>
      <c r="G52" s="114" t="s">
        <v>5226</v>
      </c>
      <c r="H52" s="114" t="s">
        <v>3068</v>
      </c>
      <c r="I52" s="114" t="s">
        <v>5226</v>
      </c>
      <c r="J52" s="114" t="s">
        <v>3068</v>
      </c>
      <c r="K52" s="114" t="s">
        <v>5226</v>
      </c>
      <c r="L52" s="114" t="s">
        <v>3068</v>
      </c>
      <c r="M52" s="114" t="s">
        <v>5226</v>
      </c>
    </row>
    <row r="53" spans="2:13" x14ac:dyDescent="0.15">
      <c r="B53" s="115" t="str">
        <f>"=無料低額宿泊所"</f>
        <v>=無料低額宿泊所</v>
      </c>
      <c r="C53" s="115" t="s">
        <v>5239</v>
      </c>
      <c r="D53" s="115" t="str">
        <f>"=無料低額宿泊所"</f>
        <v>=無料低額宿泊所</v>
      </c>
      <c r="E53" s="115" t="s">
        <v>5252</v>
      </c>
      <c r="F53" s="115" t="str">
        <f>"=無料低額宿泊所"</f>
        <v>=無料低額宿泊所</v>
      </c>
      <c r="G53" s="115" t="s">
        <v>5364</v>
      </c>
      <c r="H53" s="115" t="str">
        <f>"=無料低額宿泊所"</f>
        <v>=無料低額宿泊所</v>
      </c>
      <c r="I53" s="115" t="s">
        <v>5365</v>
      </c>
      <c r="J53" s="115" t="str">
        <f>"=無料低額宿泊所"</f>
        <v>=無料低額宿泊所</v>
      </c>
      <c r="K53" s="115" t="s">
        <v>5366</v>
      </c>
      <c r="L53" s="115" t="str">
        <f>"=無料低額宿泊所"</f>
        <v>=無料低額宿泊所</v>
      </c>
      <c r="M53" s="115" t="s">
        <v>5367</v>
      </c>
    </row>
    <row r="55" spans="2:13" x14ac:dyDescent="0.15">
      <c r="B55" s="113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B2:AK53"/>
  <sheetViews>
    <sheetView topLeftCell="B28" zoomScaleNormal="100" workbookViewId="0">
      <selection activeCell="G39" sqref="G39"/>
    </sheetView>
  </sheetViews>
  <sheetFormatPr defaultColWidth="11.85546875" defaultRowHeight="12" x14ac:dyDescent="0.15"/>
  <cols>
    <col min="1" max="1" width="5.140625" style="145" customWidth="1"/>
    <col min="2" max="16384" width="11.85546875" style="145"/>
  </cols>
  <sheetData>
    <row r="2" spans="2:37" x14ac:dyDescent="0.15">
      <c r="B2" s="144" t="s">
        <v>3068</v>
      </c>
      <c r="C2" s="144" t="s">
        <v>5383</v>
      </c>
      <c r="D2" s="144" t="s">
        <v>3068</v>
      </c>
      <c r="E2" s="144" t="s">
        <v>5384</v>
      </c>
      <c r="F2" s="144" t="s">
        <v>3068</v>
      </c>
      <c r="G2" s="144" t="s">
        <v>5384</v>
      </c>
      <c r="H2" s="144" t="s">
        <v>3068</v>
      </c>
      <c r="I2" s="144" t="s">
        <v>5384</v>
      </c>
      <c r="J2" s="144" t="s">
        <v>3068</v>
      </c>
      <c r="K2" s="144" t="s">
        <v>5384</v>
      </c>
      <c r="L2" s="144" t="s">
        <v>3068</v>
      </c>
      <c r="M2" s="144" t="s">
        <v>5384</v>
      </c>
      <c r="N2" s="144" t="s">
        <v>3068</v>
      </c>
      <c r="O2" s="144" t="s">
        <v>5384</v>
      </c>
      <c r="P2" s="144" t="s">
        <v>3068</v>
      </c>
      <c r="Q2" s="144" t="s">
        <v>5384</v>
      </c>
      <c r="R2" s="144" t="s">
        <v>3068</v>
      </c>
      <c r="S2" s="144" t="s">
        <v>5384</v>
      </c>
      <c r="T2" s="144" t="s">
        <v>3068</v>
      </c>
      <c r="U2" s="144" t="s">
        <v>5384</v>
      </c>
      <c r="V2" s="144" t="s">
        <v>3068</v>
      </c>
      <c r="W2" s="144" t="s">
        <v>5384</v>
      </c>
      <c r="X2" s="144" t="s">
        <v>3068</v>
      </c>
      <c r="Y2" s="144" t="s">
        <v>5384</v>
      </c>
      <c r="Z2" s="144" t="s">
        <v>3068</v>
      </c>
      <c r="AA2" s="144" t="s">
        <v>5384</v>
      </c>
      <c r="AB2" s="144" t="s">
        <v>3068</v>
      </c>
      <c r="AC2" s="144" t="s">
        <v>5384</v>
      </c>
      <c r="AD2" s="144" t="s">
        <v>3068</v>
      </c>
      <c r="AE2" s="144" t="s">
        <v>5384</v>
      </c>
      <c r="AF2" s="144" t="s">
        <v>3068</v>
      </c>
      <c r="AG2" s="144" t="s">
        <v>5384</v>
      </c>
      <c r="AH2" s="144" t="s">
        <v>3068</v>
      </c>
      <c r="AI2" s="144" t="s">
        <v>5384</v>
      </c>
      <c r="AJ2" s="144" t="s">
        <v>3068</v>
      </c>
      <c r="AK2" s="144" t="s">
        <v>5384</v>
      </c>
    </row>
    <row r="3" spans="2:37" x14ac:dyDescent="0.15">
      <c r="B3" s="146" t="str">
        <f>"=保育所"</f>
        <v>=保育所</v>
      </c>
      <c r="C3" s="146" t="str">
        <f>"=公"</f>
        <v>=公</v>
      </c>
      <c r="D3" s="146" t="str">
        <f>"=保育所"</f>
        <v>=保育所</v>
      </c>
      <c r="E3" s="146" t="str">
        <f>"=独法"</f>
        <v>=独法</v>
      </c>
      <c r="F3" s="146" t="str">
        <f>"=保育所"</f>
        <v>=保育所</v>
      </c>
      <c r="G3" s="146" t="str">
        <f>"=福法"</f>
        <v>=福法</v>
      </c>
      <c r="H3" s="146" t="str">
        <f>"=保育所"</f>
        <v>=保育所</v>
      </c>
      <c r="I3" s="146" t="str">
        <f>"=一財"</f>
        <v>=一財</v>
      </c>
      <c r="J3" s="146" t="str">
        <f>"=保育所"</f>
        <v>=保育所</v>
      </c>
      <c r="K3" s="146" t="str">
        <f>"=公財"</f>
        <v>=公財</v>
      </c>
      <c r="L3" s="146" t="str">
        <f>"=保育所"</f>
        <v>=保育所</v>
      </c>
      <c r="M3" s="146" t="str">
        <f>"=宗法"</f>
        <v>=宗法</v>
      </c>
      <c r="N3" s="146" t="str">
        <f>"=保育所"</f>
        <v>=保育所</v>
      </c>
      <c r="O3" s="146" t="str">
        <f>"=私立"</f>
        <v>=私立</v>
      </c>
      <c r="P3" s="146" t="str">
        <f>"=保育所"</f>
        <v>=保育所</v>
      </c>
      <c r="Q3" s="146" t="str">
        <f>"=個人"</f>
        <v>=個人</v>
      </c>
      <c r="R3" s="146" t="str">
        <f>"=保育所"</f>
        <v>=保育所</v>
      </c>
      <c r="S3" s="146" t="str">
        <f>"=医法"</f>
        <v>=医法</v>
      </c>
      <c r="T3" s="146" t="str">
        <f>"=保育所"</f>
        <v>=保育所</v>
      </c>
      <c r="U3" s="146" t="str">
        <f>"=社医"</f>
        <v>=社医</v>
      </c>
      <c r="V3" s="146" t="str">
        <f>"=保育所"</f>
        <v>=保育所</v>
      </c>
      <c r="W3" s="146" t="str">
        <f>"=生協"</f>
        <v>=生協</v>
      </c>
      <c r="X3" s="146" t="str">
        <f>"=保育所"</f>
        <v>=保育所</v>
      </c>
      <c r="Y3" s="146" t="str">
        <f>"=一社"</f>
        <v>=一社</v>
      </c>
      <c r="Z3" s="146" t="str">
        <f>"=保育所"</f>
        <v>=保育所</v>
      </c>
      <c r="AA3" s="146" t="str">
        <f>"=公社"</f>
        <v>=公社</v>
      </c>
      <c r="AB3" s="146" t="str">
        <f>"=保育所"</f>
        <v>=保育所</v>
      </c>
      <c r="AC3" s="146" t="str">
        <f>"=NPO"</f>
        <v>=NPO</v>
      </c>
      <c r="AD3" s="146" t="str">
        <f>"=保育所"</f>
        <v>=保育所</v>
      </c>
      <c r="AE3" s="146" t="str">
        <f>"=学法"</f>
        <v>=学法</v>
      </c>
      <c r="AF3" s="146" t="str">
        <f>"=保育所"</f>
        <v>=保育所</v>
      </c>
      <c r="AG3" s="146" t="str">
        <f>"=株式"</f>
        <v>=株式</v>
      </c>
      <c r="AH3" s="146" t="str">
        <f>"=保育所"</f>
        <v>=保育所</v>
      </c>
      <c r="AI3" s="146" t="str">
        <f>"=日赤"</f>
        <v>=日赤</v>
      </c>
      <c r="AJ3" s="146" t="str">
        <f>"=保育所"</f>
        <v>=保育所</v>
      </c>
      <c r="AK3" s="146" t="str">
        <f>"=有限"</f>
        <v>=有限</v>
      </c>
    </row>
    <row r="4" spans="2:37" x14ac:dyDescent="0.15">
      <c r="B4" s="144" t="s">
        <v>3068</v>
      </c>
      <c r="C4" s="144" t="s">
        <v>5384</v>
      </c>
      <c r="D4" s="144" t="s">
        <v>3068</v>
      </c>
      <c r="E4" s="144" t="s">
        <v>5384</v>
      </c>
      <c r="F4" s="144" t="s">
        <v>3068</v>
      </c>
      <c r="G4" s="144" t="s">
        <v>5384</v>
      </c>
      <c r="H4" s="144" t="s">
        <v>3068</v>
      </c>
      <c r="I4" s="144" t="s">
        <v>5384</v>
      </c>
      <c r="J4" s="144" t="s">
        <v>3068</v>
      </c>
      <c r="K4" s="144" t="s">
        <v>5384</v>
      </c>
      <c r="L4" s="144" t="s">
        <v>3068</v>
      </c>
      <c r="M4" s="144" t="s">
        <v>5384</v>
      </c>
      <c r="N4" s="144" t="s">
        <v>3068</v>
      </c>
      <c r="O4" s="144" t="s">
        <v>5384</v>
      </c>
      <c r="P4" s="144" t="s">
        <v>3068</v>
      </c>
      <c r="Q4" s="144" t="s">
        <v>5384</v>
      </c>
      <c r="R4" s="144" t="s">
        <v>3068</v>
      </c>
      <c r="S4" s="144" t="s">
        <v>5384</v>
      </c>
      <c r="T4" s="144" t="s">
        <v>3068</v>
      </c>
      <c r="U4" s="144" t="s">
        <v>5384</v>
      </c>
      <c r="V4" s="144" t="s">
        <v>3068</v>
      </c>
      <c r="W4" s="144" t="s">
        <v>5384</v>
      </c>
      <c r="X4" s="144" t="s">
        <v>3068</v>
      </c>
      <c r="Y4" s="144" t="s">
        <v>5384</v>
      </c>
      <c r="Z4" s="144" t="s">
        <v>3068</v>
      </c>
      <c r="AA4" s="144" t="s">
        <v>5384</v>
      </c>
      <c r="AB4" s="144" t="s">
        <v>3068</v>
      </c>
      <c r="AC4" s="144" t="s">
        <v>5384</v>
      </c>
      <c r="AD4" s="144" t="s">
        <v>3068</v>
      </c>
      <c r="AE4" s="144" t="s">
        <v>5384</v>
      </c>
      <c r="AF4" s="144" t="s">
        <v>3068</v>
      </c>
      <c r="AG4" s="144" t="s">
        <v>5384</v>
      </c>
      <c r="AH4" s="144" t="s">
        <v>3068</v>
      </c>
      <c r="AI4" s="144" t="s">
        <v>5384</v>
      </c>
      <c r="AJ4" s="144" t="s">
        <v>3068</v>
      </c>
      <c r="AK4" s="144" t="s">
        <v>5384</v>
      </c>
    </row>
    <row r="5" spans="2:37" x14ac:dyDescent="0.15">
      <c r="B5" s="146" t="str">
        <f>"=児童養護施設"</f>
        <v>=児童養護施設</v>
      </c>
      <c r="C5" s="146" t="str">
        <f>"=公"</f>
        <v>=公</v>
      </c>
      <c r="D5" s="146" t="str">
        <f>"=児童養護施設"</f>
        <v>=児童養護施設</v>
      </c>
      <c r="E5" s="146" t="str">
        <f>"=独法"</f>
        <v>=独法</v>
      </c>
      <c r="F5" s="146" t="str">
        <f>"=児童養護施設"</f>
        <v>=児童養護施設</v>
      </c>
      <c r="G5" s="146" t="str">
        <f>"=福法"</f>
        <v>=福法</v>
      </c>
      <c r="H5" s="146" t="str">
        <f>"=児童養護施設"</f>
        <v>=児童養護施設</v>
      </c>
      <c r="I5" s="146" t="str">
        <f>"=一財"</f>
        <v>=一財</v>
      </c>
      <c r="J5" s="146" t="str">
        <f>"=児童養護施設"</f>
        <v>=児童養護施設</v>
      </c>
      <c r="K5" s="146" t="str">
        <f>"=公財"</f>
        <v>=公財</v>
      </c>
      <c r="L5" s="146" t="str">
        <f>"=児童養護施設"</f>
        <v>=児童養護施設</v>
      </c>
      <c r="M5" s="146" t="str">
        <f>"=宗法"</f>
        <v>=宗法</v>
      </c>
      <c r="N5" s="146" t="str">
        <f>"=児童養護施設"</f>
        <v>=児童養護施設</v>
      </c>
      <c r="O5" s="146" t="str">
        <f>"=私立"</f>
        <v>=私立</v>
      </c>
      <c r="P5" s="146" t="str">
        <f>"=児童養護施設"</f>
        <v>=児童養護施設</v>
      </c>
      <c r="Q5" s="146" t="str">
        <f>"=個人"</f>
        <v>=個人</v>
      </c>
      <c r="R5" s="146" t="str">
        <f>"=児童養護施設"</f>
        <v>=児童養護施設</v>
      </c>
      <c r="S5" s="146" t="str">
        <f>"=医法"</f>
        <v>=医法</v>
      </c>
      <c r="T5" s="146" t="str">
        <f>"=児童養護施設"</f>
        <v>=児童養護施設</v>
      </c>
      <c r="U5" s="146" t="str">
        <f>"=社医"</f>
        <v>=社医</v>
      </c>
      <c r="V5" s="146" t="str">
        <f>"=児童養護施設"</f>
        <v>=児童養護施設</v>
      </c>
      <c r="W5" s="146" t="str">
        <f>"=生協"</f>
        <v>=生協</v>
      </c>
      <c r="X5" s="146" t="str">
        <f>"=児童養護施設"</f>
        <v>=児童養護施設</v>
      </c>
      <c r="Y5" s="146" t="str">
        <f>"=一社"</f>
        <v>=一社</v>
      </c>
      <c r="Z5" s="146" t="str">
        <f>"=児童養護施設"</f>
        <v>=児童養護施設</v>
      </c>
      <c r="AA5" s="146" t="str">
        <f>"=公社"</f>
        <v>=公社</v>
      </c>
      <c r="AB5" s="146" t="str">
        <f>"=児童養護施設"</f>
        <v>=児童養護施設</v>
      </c>
      <c r="AC5" s="146" t="str">
        <f>"=NPO"</f>
        <v>=NPO</v>
      </c>
      <c r="AD5" s="146" t="str">
        <f>"=児童養護施設"</f>
        <v>=児童養護施設</v>
      </c>
      <c r="AE5" s="146" t="str">
        <f>"=学法"</f>
        <v>=学法</v>
      </c>
      <c r="AF5" s="146" t="str">
        <f>"=児童養護施設"</f>
        <v>=児童養護施設</v>
      </c>
      <c r="AG5" s="146" t="str">
        <f>"=株式"</f>
        <v>=株式</v>
      </c>
      <c r="AH5" s="146" t="str">
        <f>"=児童養護施設"</f>
        <v>=児童養護施設</v>
      </c>
      <c r="AI5" s="146" t="str">
        <f>"=日赤"</f>
        <v>=日赤</v>
      </c>
      <c r="AJ5" s="146" t="str">
        <f>"=児童養護施設"</f>
        <v>=児童養護施設</v>
      </c>
      <c r="AK5" s="146" t="str">
        <f>"=有限"</f>
        <v>=有限</v>
      </c>
    </row>
    <row r="6" spans="2:37" x14ac:dyDescent="0.15">
      <c r="B6" s="144" t="s">
        <v>3068</v>
      </c>
      <c r="C6" s="144" t="s">
        <v>5385</v>
      </c>
      <c r="D6" s="144" t="s">
        <v>3068</v>
      </c>
      <c r="E6" s="144" t="s">
        <v>5384</v>
      </c>
      <c r="F6" s="144" t="s">
        <v>3068</v>
      </c>
      <c r="G6" s="144" t="s">
        <v>5385</v>
      </c>
      <c r="H6" s="144" t="s">
        <v>3068</v>
      </c>
      <c r="I6" s="144" t="s">
        <v>5384</v>
      </c>
      <c r="J6" s="144" t="s">
        <v>3068</v>
      </c>
      <c r="K6" s="144" t="s">
        <v>5384</v>
      </c>
      <c r="L6" s="144" t="s">
        <v>3068</v>
      </c>
      <c r="M6" s="144" t="s">
        <v>5384</v>
      </c>
      <c r="N6" s="144" t="s">
        <v>3068</v>
      </c>
      <c r="O6" s="144" t="s">
        <v>5384</v>
      </c>
      <c r="P6" s="144" t="s">
        <v>3068</v>
      </c>
      <c r="Q6" s="144" t="s">
        <v>5384</v>
      </c>
      <c r="R6" s="144" t="s">
        <v>3068</v>
      </c>
      <c r="S6" s="144" t="s">
        <v>5384</v>
      </c>
      <c r="T6" s="144" t="s">
        <v>3068</v>
      </c>
      <c r="U6" s="144" t="s">
        <v>5384</v>
      </c>
      <c r="V6" s="144" t="s">
        <v>3068</v>
      </c>
      <c r="W6" s="144" t="s">
        <v>5384</v>
      </c>
      <c r="X6" s="144" t="s">
        <v>3068</v>
      </c>
      <c r="Y6" s="144" t="s">
        <v>5384</v>
      </c>
      <c r="Z6" s="144" t="s">
        <v>3068</v>
      </c>
      <c r="AA6" s="144" t="s">
        <v>5384</v>
      </c>
      <c r="AB6" s="144" t="s">
        <v>3068</v>
      </c>
      <c r="AC6" s="144" t="s">
        <v>5384</v>
      </c>
      <c r="AD6" s="144" t="s">
        <v>3068</v>
      </c>
      <c r="AE6" s="144" t="s">
        <v>5384</v>
      </c>
      <c r="AF6" s="144" t="s">
        <v>3068</v>
      </c>
      <c r="AG6" s="144" t="s">
        <v>5384</v>
      </c>
      <c r="AH6" s="144" t="s">
        <v>3068</v>
      </c>
      <c r="AI6" s="144" t="s">
        <v>5384</v>
      </c>
      <c r="AJ6" s="144" t="s">
        <v>3068</v>
      </c>
      <c r="AK6" s="144" t="s">
        <v>5384</v>
      </c>
    </row>
    <row r="7" spans="2:37" x14ac:dyDescent="0.15">
      <c r="B7" s="146" t="str">
        <f>"=福祉型障害児入所施設"</f>
        <v>=福祉型障害児入所施設</v>
      </c>
      <c r="C7" s="146" t="str">
        <f>"=公"</f>
        <v>=公</v>
      </c>
      <c r="D7" s="146" t="str">
        <f>"=福祉型障害児入所施設"</f>
        <v>=福祉型障害児入所施設</v>
      </c>
      <c r="E7" s="146" t="str">
        <f>"=独法"</f>
        <v>=独法</v>
      </c>
      <c r="F7" s="146" t="str">
        <f>"=福祉型障害児入所施設"</f>
        <v>=福祉型障害児入所施設</v>
      </c>
      <c r="G7" s="146" t="str">
        <f>"=福法"</f>
        <v>=福法</v>
      </c>
      <c r="H7" s="146" t="str">
        <f>"=福祉型障害児入所施設"</f>
        <v>=福祉型障害児入所施設</v>
      </c>
      <c r="I7" s="146" t="str">
        <f>"=一財"</f>
        <v>=一財</v>
      </c>
      <c r="J7" s="146" t="str">
        <f>"=福祉型障害児入所施設"</f>
        <v>=福祉型障害児入所施設</v>
      </c>
      <c r="K7" s="146" t="str">
        <f>"=公財"</f>
        <v>=公財</v>
      </c>
      <c r="L7" s="146" t="str">
        <f>"=福祉型障害児入所施設"</f>
        <v>=福祉型障害児入所施設</v>
      </c>
      <c r="M7" s="146" t="str">
        <f>"=宗法"</f>
        <v>=宗法</v>
      </c>
      <c r="N7" s="146" t="str">
        <f>"=福祉型障害児入所施設"</f>
        <v>=福祉型障害児入所施設</v>
      </c>
      <c r="O7" s="146" t="str">
        <f>"=私立"</f>
        <v>=私立</v>
      </c>
      <c r="P7" s="146" t="str">
        <f>"=福祉型障害児入所施設"</f>
        <v>=福祉型障害児入所施設</v>
      </c>
      <c r="Q7" s="146" t="str">
        <f>"=個人"</f>
        <v>=個人</v>
      </c>
      <c r="R7" s="146" t="str">
        <f>"=福祉型障害児入所施設"</f>
        <v>=福祉型障害児入所施設</v>
      </c>
      <c r="S7" s="146" t="str">
        <f>"=医法"</f>
        <v>=医法</v>
      </c>
      <c r="T7" s="146" t="str">
        <f>"=福祉型障害児入所施設"</f>
        <v>=福祉型障害児入所施設</v>
      </c>
      <c r="U7" s="146" t="str">
        <f>"=社医"</f>
        <v>=社医</v>
      </c>
      <c r="V7" s="146" t="str">
        <f>"=福祉型障害児入所施設"</f>
        <v>=福祉型障害児入所施設</v>
      </c>
      <c r="W7" s="146" t="str">
        <f>"=生協"</f>
        <v>=生協</v>
      </c>
      <c r="X7" s="146" t="str">
        <f>"=福祉型障害児入所施設"</f>
        <v>=福祉型障害児入所施設</v>
      </c>
      <c r="Y7" s="146" t="str">
        <f>"=一社"</f>
        <v>=一社</v>
      </c>
      <c r="Z7" s="146" t="str">
        <f>"=福祉型障害児入所施設"</f>
        <v>=福祉型障害児入所施設</v>
      </c>
      <c r="AA7" s="146" t="str">
        <f>"=公社"</f>
        <v>=公社</v>
      </c>
      <c r="AB7" s="146" t="str">
        <f>"=福祉型障害児入所施設"</f>
        <v>=福祉型障害児入所施設</v>
      </c>
      <c r="AC7" s="146" t="str">
        <f>"=NPO"</f>
        <v>=NPO</v>
      </c>
      <c r="AD7" s="146" t="str">
        <f>"=福祉型障害児入所施設"</f>
        <v>=福祉型障害児入所施設</v>
      </c>
      <c r="AE7" s="146" t="str">
        <f>"=学法"</f>
        <v>=学法</v>
      </c>
      <c r="AF7" s="146" t="str">
        <f>"=福祉型障害児入所施設"</f>
        <v>=福祉型障害児入所施設</v>
      </c>
      <c r="AG7" s="146" t="str">
        <f>"=株式"</f>
        <v>=株式</v>
      </c>
      <c r="AH7" s="146" t="str">
        <f>"=福祉型障害児入所施設"</f>
        <v>=福祉型障害児入所施設</v>
      </c>
      <c r="AI7" s="146" t="str">
        <f>"=日赤"</f>
        <v>=日赤</v>
      </c>
      <c r="AJ7" s="146" t="str">
        <f>"=福祉型障害児入所施設"</f>
        <v>=福祉型障害児入所施設</v>
      </c>
      <c r="AK7" s="146" t="str">
        <f>"=有限"</f>
        <v>=有限</v>
      </c>
    </row>
    <row r="8" spans="2:37" x14ac:dyDescent="0.15">
      <c r="B8" s="144" t="s">
        <v>3068</v>
      </c>
      <c r="C8" s="144" t="s">
        <v>5384</v>
      </c>
      <c r="D8" s="144" t="s">
        <v>3068</v>
      </c>
      <c r="E8" s="144" t="s">
        <v>5384</v>
      </c>
      <c r="F8" s="144" t="s">
        <v>3068</v>
      </c>
      <c r="G8" s="144" t="s">
        <v>5384</v>
      </c>
      <c r="H8" s="144" t="s">
        <v>3068</v>
      </c>
      <c r="I8" s="144" t="s">
        <v>5384</v>
      </c>
      <c r="J8" s="144" t="s">
        <v>3068</v>
      </c>
      <c r="K8" s="144" t="s">
        <v>5384</v>
      </c>
      <c r="L8" s="144" t="s">
        <v>3068</v>
      </c>
      <c r="M8" s="144" t="s">
        <v>5384</v>
      </c>
      <c r="N8" s="144" t="s">
        <v>3068</v>
      </c>
      <c r="O8" s="144" t="s">
        <v>5384</v>
      </c>
      <c r="P8" s="144" t="s">
        <v>3068</v>
      </c>
      <c r="Q8" s="144" t="s">
        <v>5384</v>
      </c>
      <c r="R8" s="144" t="s">
        <v>3068</v>
      </c>
      <c r="S8" s="144" t="s">
        <v>5384</v>
      </c>
      <c r="T8" s="144" t="s">
        <v>3068</v>
      </c>
      <c r="U8" s="144" t="s">
        <v>5384</v>
      </c>
      <c r="V8" s="144" t="s">
        <v>3068</v>
      </c>
      <c r="W8" s="144" t="s">
        <v>5384</v>
      </c>
      <c r="X8" s="144" t="s">
        <v>3068</v>
      </c>
      <c r="Y8" s="144" t="s">
        <v>5384</v>
      </c>
      <c r="Z8" s="144" t="s">
        <v>3068</v>
      </c>
      <c r="AA8" s="144" t="s">
        <v>5384</v>
      </c>
      <c r="AB8" s="144" t="s">
        <v>3068</v>
      </c>
      <c r="AC8" s="144" t="s">
        <v>5384</v>
      </c>
      <c r="AD8" s="144" t="s">
        <v>3068</v>
      </c>
      <c r="AE8" s="144" t="s">
        <v>5384</v>
      </c>
      <c r="AF8" s="144" t="s">
        <v>3068</v>
      </c>
      <c r="AG8" s="144" t="s">
        <v>5384</v>
      </c>
      <c r="AH8" s="144" t="s">
        <v>3068</v>
      </c>
      <c r="AI8" s="144" t="s">
        <v>5384</v>
      </c>
      <c r="AJ8" s="144" t="s">
        <v>3068</v>
      </c>
      <c r="AK8" s="144" t="s">
        <v>5384</v>
      </c>
    </row>
    <row r="9" spans="2:37" x14ac:dyDescent="0.15">
      <c r="B9" s="146" t="str">
        <f>"=児童自立支援施設"</f>
        <v>=児童自立支援施設</v>
      </c>
      <c r="C9" s="146" t="str">
        <f>"=公"</f>
        <v>=公</v>
      </c>
      <c r="D9" s="146" t="str">
        <f>"=児童自立支援施設"</f>
        <v>=児童自立支援施設</v>
      </c>
      <c r="E9" s="146" t="str">
        <f>"=独法"</f>
        <v>=独法</v>
      </c>
      <c r="F9" s="146" t="str">
        <f>"=児童自立支援施設"</f>
        <v>=児童自立支援施設</v>
      </c>
      <c r="G9" s="146" t="str">
        <f>"=福法"</f>
        <v>=福法</v>
      </c>
      <c r="H9" s="146" t="str">
        <f>"=児童自立支援施設"</f>
        <v>=児童自立支援施設</v>
      </c>
      <c r="I9" s="146" t="str">
        <f>"=一財"</f>
        <v>=一財</v>
      </c>
      <c r="J9" s="146" t="str">
        <f>"=児童自立支援施設"</f>
        <v>=児童自立支援施設</v>
      </c>
      <c r="K9" s="146" t="str">
        <f>"=公財"</f>
        <v>=公財</v>
      </c>
      <c r="L9" s="146" t="str">
        <f>"=児童自立支援施設"</f>
        <v>=児童自立支援施設</v>
      </c>
      <c r="M9" s="146" t="str">
        <f>"=宗法"</f>
        <v>=宗法</v>
      </c>
      <c r="N9" s="146" t="str">
        <f>"=児童自立支援施設"</f>
        <v>=児童自立支援施設</v>
      </c>
      <c r="O9" s="146" t="str">
        <f>"=私立"</f>
        <v>=私立</v>
      </c>
      <c r="P9" s="146" t="str">
        <f>"=児童自立支援施設"</f>
        <v>=児童自立支援施設</v>
      </c>
      <c r="Q9" s="146" t="str">
        <f>"=個人"</f>
        <v>=個人</v>
      </c>
      <c r="R9" s="146" t="str">
        <f>"=児童自立支援施設"</f>
        <v>=児童自立支援施設</v>
      </c>
      <c r="S9" s="146" t="str">
        <f>"=医法"</f>
        <v>=医法</v>
      </c>
      <c r="T9" s="146" t="str">
        <f>"=児童自立支援施設"</f>
        <v>=児童自立支援施設</v>
      </c>
      <c r="U9" s="146" t="str">
        <f>"=社医"</f>
        <v>=社医</v>
      </c>
      <c r="V9" s="146" t="str">
        <f>"=児童自立支援施設"</f>
        <v>=児童自立支援施設</v>
      </c>
      <c r="W9" s="146" t="str">
        <f>"=生協"</f>
        <v>=生協</v>
      </c>
      <c r="X9" s="146" t="str">
        <f>"=児童自立支援施設"</f>
        <v>=児童自立支援施設</v>
      </c>
      <c r="Y9" s="146" t="str">
        <f>"=一社"</f>
        <v>=一社</v>
      </c>
      <c r="Z9" s="146" t="str">
        <f>"=児童自立支援施設"</f>
        <v>=児童自立支援施設</v>
      </c>
      <c r="AA9" s="146" t="str">
        <f>"=公社"</f>
        <v>=公社</v>
      </c>
      <c r="AB9" s="146" t="str">
        <f>"=児童自立支援施設"</f>
        <v>=児童自立支援施設</v>
      </c>
      <c r="AC9" s="146" t="str">
        <f>"=NPO"</f>
        <v>=NPO</v>
      </c>
      <c r="AD9" s="146" t="str">
        <f>"=児童自立支援施設"</f>
        <v>=児童自立支援施設</v>
      </c>
      <c r="AE9" s="146" t="str">
        <f>"=学法"</f>
        <v>=学法</v>
      </c>
      <c r="AF9" s="146" t="str">
        <f>"=児童自立支援施設"</f>
        <v>=児童自立支援施設</v>
      </c>
      <c r="AG9" s="146" t="str">
        <f>"=株式"</f>
        <v>=株式</v>
      </c>
      <c r="AH9" s="146" t="str">
        <f>"=児童自立支援施設"</f>
        <v>=児童自立支援施設</v>
      </c>
      <c r="AI9" s="146" t="str">
        <f>"=日赤"</f>
        <v>=日赤</v>
      </c>
      <c r="AJ9" s="146" t="str">
        <f>"=児童自立支援施設"</f>
        <v>=児童自立支援施設</v>
      </c>
      <c r="AK9" s="146" t="str">
        <f>"=有限"</f>
        <v>=有限</v>
      </c>
    </row>
    <row r="10" spans="2:37" x14ac:dyDescent="0.15">
      <c r="B10" s="144" t="s">
        <v>3068</v>
      </c>
      <c r="C10" s="144" t="s">
        <v>5384</v>
      </c>
      <c r="D10" s="144" t="s">
        <v>3068</v>
      </c>
      <c r="E10" s="144" t="s">
        <v>5384</v>
      </c>
      <c r="F10" s="144" t="s">
        <v>3068</v>
      </c>
      <c r="G10" s="144" t="s">
        <v>5384</v>
      </c>
      <c r="H10" s="144" t="s">
        <v>3068</v>
      </c>
      <c r="I10" s="144" t="s">
        <v>5384</v>
      </c>
      <c r="J10" s="144" t="s">
        <v>3068</v>
      </c>
      <c r="K10" s="144" t="s">
        <v>5384</v>
      </c>
      <c r="L10" s="144" t="s">
        <v>3068</v>
      </c>
      <c r="M10" s="144" t="s">
        <v>5384</v>
      </c>
      <c r="N10" s="144" t="s">
        <v>3068</v>
      </c>
      <c r="O10" s="144" t="s">
        <v>5384</v>
      </c>
      <c r="P10" s="144" t="s">
        <v>3068</v>
      </c>
      <c r="Q10" s="144" t="s">
        <v>5384</v>
      </c>
      <c r="R10" s="144" t="s">
        <v>3068</v>
      </c>
      <c r="S10" s="144" t="s">
        <v>5384</v>
      </c>
      <c r="T10" s="144" t="s">
        <v>3068</v>
      </c>
      <c r="U10" s="144" t="s">
        <v>5384</v>
      </c>
      <c r="V10" s="144" t="s">
        <v>3068</v>
      </c>
      <c r="W10" s="144" t="s">
        <v>5384</v>
      </c>
      <c r="X10" s="144" t="s">
        <v>3068</v>
      </c>
      <c r="Y10" s="144" t="s">
        <v>5384</v>
      </c>
      <c r="Z10" s="144" t="s">
        <v>3068</v>
      </c>
      <c r="AA10" s="144" t="s">
        <v>5384</v>
      </c>
      <c r="AB10" s="144" t="s">
        <v>3068</v>
      </c>
      <c r="AC10" s="144" t="s">
        <v>5384</v>
      </c>
      <c r="AD10" s="144" t="s">
        <v>3068</v>
      </c>
      <c r="AE10" s="144" t="s">
        <v>5384</v>
      </c>
      <c r="AF10" s="144" t="s">
        <v>3068</v>
      </c>
      <c r="AG10" s="144" t="s">
        <v>5384</v>
      </c>
      <c r="AH10" s="144" t="s">
        <v>3068</v>
      </c>
      <c r="AI10" s="144" t="s">
        <v>5384</v>
      </c>
      <c r="AJ10" s="144" t="s">
        <v>3068</v>
      </c>
      <c r="AK10" s="144" t="s">
        <v>5384</v>
      </c>
    </row>
    <row r="11" spans="2:37" x14ac:dyDescent="0.15">
      <c r="B11" s="146" t="str">
        <f>"=母子生活支援施設"</f>
        <v>=母子生活支援施設</v>
      </c>
      <c r="C11" s="146" t="str">
        <f>"=公"</f>
        <v>=公</v>
      </c>
      <c r="D11" s="146" t="str">
        <f>"=母子生活支援施設"</f>
        <v>=母子生活支援施設</v>
      </c>
      <c r="E11" s="146" t="str">
        <f>"=独法"</f>
        <v>=独法</v>
      </c>
      <c r="F11" s="146" t="str">
        <f>"=母子生活支援施設"</f>
        <v>=母子生活支援施設</v>
      </c>
      <c r="G11" s="146" t="str">
        <f>"=福法"</f>
        <v>=福法</v>
      </c>
      <c r="H11" s="146" t="str">
        <f>"=母子生活支援施設"</f>
        <v>=母子生活支援施設</v>
      </c>
      <c r="I11" s="146" t="str">
        <f>"=一財"</f>
        <v>=一財</v>
      </c>
      <c r="J11" s="146" t="str">
        <f>"=母子生活支援施設"</f>
        <v>=母子生活支援施設</v>
      </c>
      <c r="K11" s="146" t="str">
        <f>"=公財"</f>
        <v>=公財</v>
      </c>
      <c r="L11" s="146" t="str">
        <f>"=母子生活支援施設"</f>
        <v>=母子生活支援施設</v>
      </c>
      <c r="M11" s="146" t="str">
        <f>"=宗法"</f>
        <v>=宗法</v>
      </c>
      <c r="N11" s="146" t="str">
        <f>"=母子生活支援施設"</f>
        <v>=母子生活支援施設</v>
      </c>
      <c r="O11" s="146" t="str">
        <f>"=私立"</f>
        <v>=私立</v>
      </c>
      <c r="P11" s="146" t="str">
        <f>"=母子生活支援施設"</f>
        <v>=母子生活支援施設</v>
      </c>
      <c r="Q11" s="146" t="str">
        <f>"=個人"</f>
        <v>=個人</v>
      </c>
      <c r="R11" s="146" t="str">
        <f>"=母子生活支援施設"</f>
        <v>=母子生活支援施設</v>
      </c>
      <c r="S11" s="146" t="str">
        <f>"=医法"</f>
        <v>=医法</v>
      </c>
      <c r="T11" s="146" t="str">
        <f>"=母子生活支援施設"</f>
        <v>=母子生活支援施設</v>
      </c>
      <c r="U11" s="146" t="str">
        <f>"=社医"</f>
        <v>=社医</v>
      </c>
      <c r="V11" s="146" t="str">
        <f>"=母子生活支援施設"</f>
        <v>=母子生活支援施設</v>
      </c>
      <c r="W11" s="146" t="str">
        <f>"=生協"</f>
        <v>=生協</v>
      </c>
      <c r="X11" s="146" t="str">
        <f>"=母子生活支援施設"</f>
        <v>=母子生活支援施設</v>
      </c>
      <c r="Y11" s="146" t="str">
        <f>"=一社"</f>
        <v>=一社</v>
      </c>
      <c r="Z11" s="146" t="str">
        <f>"=母子生活支援施設"</f>
        <v>=母子生活支援施設</v>
      </c>
      <c r="AA11" s="146" t="str">
        <f>"=公社"</f>
        <v>=公社</v>
      </c>
      <c r="AB11" s="146" t="str">
        <f>"=母子生活支援施設"</f>
        <v>=母子生活支援施設</v>
      </c>
      <c r="AC11" s="146" t="str">
        <f>"=NPO"</f>
        <v>=NPO</v>
      </c>
      <c r="AD11" s="146" t="str">
        <f>"=母子生活支援施設"</f>
        <v>=母子生活支援施設</v>
      </c>
      <c r="AE11" s="146" t="str">
        <f>"=学法"</f>
        <v>=学法</v>
      </c>
      <c r="AF11" s="146" t="str">
        <f>"=母子生活支援施設"</f>
        <v>=母子生活支援施設</v>
      </c>
      <c r="AG11" s="146" t="str">
        <f>"=株式"</f>
        <v>=株式</v>
      </c>
      <c r="AH11" s="146" t="str">
        <f>"=母子生活支援施設"</f>
        <v>=母子生活支援施設</v>
      </c>
      <c r="AI11" s="146" t="str">
        <f>"=日赤"</f>
        <v>=日赤</v>
      </c>
      <c r="AJ11" s="146" t="str">
        <f>"=母子生活支援施設"</f>
        <v>=母子生活支援施設</v>
      </c>
      <c r="AK11" s="146" t="str">
        <f>"=有限"</f>
        <v>=有限</v>
      </c>
    </row>
    <row r="12" spans="2:37" x14ac:dyDescent="0.15">
      <c r="B12" s="144" t="s">
        <v>3068</v>
      </c>
      <c r="C12" s="144" t="s">
        <v>5384</v>
      </c>
      <c r="D12" s="144" t="s">
        <v>3068</v>
      </c>
      <c r="E12" s="144" t="s">
        <v>5384</v>
      </c>
      <c r="F12" s="144" t="s">
        <v>3068</v>
      </c>
      <c r="G12" s="144" t="s">
        <v>5385</v>
      </c>
      <c r="H12" s="144" t="s">
        <v>3068</v>
      </c>
      <c r="I12" s="144" t="s">
        <v>5384</v>
      </c>
      <c r="J12" s="144" t="s">
        <v>3068</v>
      </c>
      <c r="K12" s="144" t="s">
        <v>5384</v>
      </c>
      <c r="L12" s="144" t="s">
        <v>3068</v>
      </c>
      <c r="M12" s="144" t="s">
        <v>5384</v>
      </c>
      <c r="N12" s="144" t="s">
        <v>3068</v>
      </c>
      <c r="O12" s="144" t="s">
        <v>5384</v>
      </c>
      <c r="P12" s="144" t="s">
        <v>3068</v>
      </c>
      <c r="Q12" s="144" t="s">
        <v>5384</v>
      </c>
      <c r="R12" s="144" t="s">
        <v>3068</v>
      </c>
      <c r="S12" s="144" t="s">
        <v>5384</v>
      </c>
      <c r="T12" s="144" t="s">
        <v>3068</v>
      </c>
      <c r="U12" s="144" t="s">
        <v>5384</v>
      </c>
      <c r="V12" s="144" t="s">
        <v>3068</v>
      </c>
      <c r="W12" s="144" t="s">
        <v>5384</v>
      </c>
      <c r="X12" s="144" t="s">
        <v>3068</v>
      </c>
      <c r="Y12" s="144" t="s">
        <v>5384</v>
      </c>
      <c r="Z12" s="144" t="s">
        <v>3068</v>
      </c>
      <c r="AA12" s="144" t="s">
        <v>5384</v>
      </c>
      <c r="AB12" s="144" t="s">
        <v>3068</v>
      </c>
      <c r="AC12" s="144" t="s">
        <v>5384</v>
      </c>
      <c r="AD12" s="144" t="s">
        <v>3068</v>
      </c>
      <c r="AE12" s="144" t="s">
        <v>5384</v>
      </c>
      <c r="AF12" s="144" t="s">
        <v>3068</v>
      </c>
      <c r="AG12" s="144" t="s">
        <v>5384</v>
      </c>
      <c r="AH12" s="144" t="s">
        <v>3068</v>
      </c>
      <c r="AI12" s="144" t="s">
        <v>5384</v>
      </c>
      <c r="AJ12" s="144" t="s">
        <v>3068</v>
      </c>
      <c r="AK12" s="144" t="s">
        <v>5384</v>
      </c>
    </row>
    <row r="13" spans="2:37" x14ac:dyDescent="0.15">
      <c r="B13" s="146" t="str">
        <f>"=医療型障害児入所施設
（旧肢体不自由児施設）"</f>
        <v>=医療型障害児入所施設
（旧肢体不自由児施設）</v>
      </c>
      <c r="C13" s="146" t="str">
        <f>"=公"</f>
        <v>=公</v>
      </c>
      <c r="D13" s="146" t="str">
        <f>"=医療型障害児入所施設
（旧肢体不自由児施設）"</f>
        <v>=医療型障害児入所施設
（旧肢体不自由児施設）</v>
      </c>
      <c r="E13" s="146" t="str">
        <f>"=独法"</f>
        <v>=独法</v>
      </c>
      <c r="F13" s="146" t="str">
        <f>"=医療型障害児入所施設
（旧肢体不自由児施設）"</f>
        <v>=医療型障害児入所施設
（旧肢体不自由児施設）</v>
      </c>
      <c r="G13" s="146" t="str">
        <f>"=福法"</f>
        <v>=福法</v>
      </c>
      <c r="H13" s="146" t="str">
        <f>"=医療型障害児入所施設
（旧肢体不自由児施設）"</f>
        <v>=医療型障害児入所施設
（旧肢体不自由児施設）</v>
      </c>
      <c r="I13" s="146" t="str">
        <f>"=一財"</f>
        <v>=一財</v>
      </c>
      <c r="J13" s="146" t="str">
        <f>"=医療型障害児入所施設
（旧肢体不自由児施設）"</f>
        <v>=医療型障害児入所施設
（旧肢体不自由児施設）</v>
      </c>
      <c r="K13" s="146" t="str">
        <f>"=公財"</f>
        <v>=公財</v>
      </c>
      <c r="L13" s="146" t="str">
        <f>"=医療型障害児入所施設
（旧肢体不自由児施設）"</f>
        <v>=医療型障害児入所施設
（旧肢体不自由児施設）</v>
      </c>
      <c r="M13" s="146" t="str">
        <f>"=宗法"</f>
        <v>=宗法</v>
      </c>
      <c r="N13" s="146" t="str">
        <f>"=医療型障害児入所施設
（旧肢体不自由児施設）"</f>
        <v>=医療型障害児入所施設
（旧肢体不自由児施設）</v>
      </c>
      <c r="O13" s="146" t="str">
        <f>"=私立"</f>
        <v>=私立</v>
      </c>
      <c r="P13" s="146" t="str">
        <f>"=医療型障害児入所施設
（旧肢体不自由児施設）"</f>
        <v>=医療型障害児入所施設
（旧肢体不自由児施設）</v>
      </c>
      <c r="Q13" s="146" t="str">
        <f>"=個人"</f>
        <v>=個人</v>
      </c>
      <c r="R13" s="146" t="str">
        <f>"=医療型障害児入所施設
（旧肢体不自由児施設）"</f>
        <v>=医療型障害児入所施設
（旧肢体不自由児施設）</v>
      </c>
      <c r="S13" s="146" t="str">
        <f>"=医法"</f>
        <v>=医法</v>
      </c>
      <c r="T13" s="146" t="str">
        <f>"=医療型障害児入所施設
（旧肢体不自由児施設）"</f>
        <v>=医療型障害児入所施設
（旧肢体不自由児施設）</v>
      </c>
      <c r="U13" s="146" t="str">
        <f>"=社医"</f>
        <v>=社医</v>
      </c>
      <c r="V13" s="146" t="str">
        <f>"=医療型障害児入所施設
（旧肢体不自由児施設）"</f>
        <v>=医療型障害児入所施設
（旧肢体不自由児施設）</v>
      </c>
      <c r="W13" s="146" t="str">
        <f>"=生協"</f>
        <v>=生協</v>
      </c>
      <c r="X13" s="146" t="str">
        <f>"=医療型障害児入所施設
（旧肢体不自由児施設）"</f>
        <v>=医療型障害児入所施設
（旧肢体不自由児施設）</v>
      </c>
      <c r="Y13" s="146" t="str">
        <f>"=一社"</f>
        <v>=一社</v>
      </c>
      <c r="Z13" s="146" t="str">
        <f>"=医療型障害児入所施設
（旧肢体不自由児施設）"</f>
        <v>=医療型障害児入所施設
（旧肢体不自由児施設）</v>
      </c>
      <c r="AA13" s="146" t="str">
        <f>"=公社"</f>
        <v>=公社</v>
      </c>
      <c r="AB13" s="146" t="str">
        <f>"=医療型障害児入所施設
（旧肢体不自由児施設）"</f>
        <v>=医療型障害児入所施設
（旧肢体不自由児施設）</v>
      </c>
      <c r="AC13" s="146" t="str">
        <f>"=NPO"</f>
        <v>=NPO</v>
      </c>
      <c r="AD13" s="146" t="str">
        <f>"=医療型障害児入所施設
（旧肢体不自由児施設）"</f>
        <v>=医療型障害児入所施設
（旧肢体不自由児施設）</v>
      </c>
      <c r="AE13" s="146" t="str">
        <f>"=学法"</f>
        <v>=学法</v>
      </c>
      <c r="AF13" s="146" t="str">
        <f>"=医療型障害児入所施設
（旧肢体不自由児施設）"</f>
        <v>=医療型障害児入所施設
（旧肢体不自由児施設）</v>
      </c>
      <c r="AG13" s="146" t="str">
        <f>"=株式"</f>
        <v>=株式</v>
      </c>
      <c r="AH13" s="146" t="str">
        <f>"=医療型障害児入所施設
（旧肢体不自由児施設）"</f>
        <v>=医療型障害児入所施設
（旧肢体不自由児施設）</v>
      </c>
      <c r="AI13" s="146" t="str">
        <f>"=日赤"</f>
        <v>=日赤</v>
      </c>
      <c r="AJ13" s="146" t="str">
        <f>"=医療型障害児入所施設
（旧肢体不自由児施設）"</f>
        <v>=医療型障害児入所施設
（旧肢体不自由児施設）</v>
      </c>
      <c r="AK13" s="146" t="str">
        <f>"=有限"</f>
        <v>=有限</v>
      </c>
    </row>
    <row r="14" spans="2:37" x14ac:dyDescent="0.15">
      <c r="B14" s="144" t="s">
        <v>3068</v>
      </c>
      <c r="C14" s="144" t="s">
        <v>5384</v>
      </c>
      <c r="D14" s="144" t="s">
        <v>3068</v>
      </c>
      <c r="E14" s="144" t="s">
        <v>5384</v>
      </c>
      <c r="F14" s="144" t="s">
        <v>3068</v>
      </c>
      <c r="G14" s="144" t="s">
        <v>5385</v>
      </c>
      <c r="H14" s="144" t="s">
        <v>3068</v>
      </c>
      <c r="I14" s="144" t="s">
        <v>5384</v>
      </c>
      <c r="J14" s="144" t="s">
        <v>3068</v>
      </c>
      <c r="K14" s="144" t="s">
        <v>5384</v>
      </c>
      <c r="L14" s="144" t="s">
        <v>3068</v>
      </c>
      <c r="M14" s="144" t="s">
        <v>5384</v>
      </c>
      <c r="N14" s="144" t="s">
        <v>3068</v>
      </c>
      <c r="O14" s="144" t="s">
        <v>5384</v>
      </c>
      <c r="P14" s="144" t="s">
        <v>3068</v>
      </c>
      <c r="Q14" s="144" t="s">
        <v>5384</v>
      </c>
      <c r="R14" s="144" t="s">
        <v>3068</v>
      </c>
      <c r="S14" s="144" t="s">
        <v>5384</v>
      </c>
      <c r="T14" s="144" t="s">
        <v>3068</v>
      </c>
      <c r="U14" s="144" t="s">
        <v>5384</v>
      </c>
      <c r="V14" s="144" t="s">
        <v>3068</v>
      </c>
      <c r="W14" s="144" t="s">
        <v>5384</v>
      </c>
      <c r="X14" s="144" t="s">
        <v>3068</v>
      </c>
      <c r="Y14" s="144" t="s">
        <v>5384</v>
      </c>
      <c r="Z14" s="144" t="s">
        <v>3068</v>
      </c>
      <c r="AA14" s="144" t="s">
        <v>5384</v>
      </c>
      <c r="AB14" s="144" t="s">
        <v>3068</v>
      </c>
      <c r="AC14" s="144" t="s">
        <v>5384</v>
      </c>
      <c r="AD14" s="144" t="s">
        <v>3068</v>
      </c>
      <c r="AE14" s="144" t="s">
        <v>5384</v>
      </c>
      <c r="AF14" s="144" t="s">
        <v>3068</v>
      </c>
      <c r="AG14" s="144" t="s">
        <v>5384</v>
      </c>
      <c r="AH14" s="144" t="s">
        <v>3068</v>
      </c>
      <c r="AI14" s="144" t="s">
        <v>5384</v>
      </c>
      <c r="AJ14" s="144" t="s">
        <v>3068</v>
      </c>
      <c r="AK14" s="144" t="s">
        <v>5384</v>
      </c>
    </row>
    <row r="15" spans="2:37" x14ac:dyDescent="0.15">
      <c r="B15" s="146" t="str">
        <f>"=進行性筋萎縮症児施設等"</f>
        <v>=進行性筋萎縮症児施設等</v>
      </c>
      <c r="C15" s="146" t="str">
        <f>"=公"</f>
        <v>=公</v>
      </c>
      <c r="D15" s="146" t="str">
        <f>"=進行性筋萎縮症児施設等"</f>
        <v>=進行性筋萎縮症児施設等</v>
      </c>
      <c r="E15" s="146" t="str">
        <f>"=独法"</f>
        <v>=独法</v>
      </c>
      <c r="F15" s="146" t="str">
        <f>"=進行性筋萎縮症児施設等"</f>
        <v>=進行性筋萎縮症児施設等</v>
      </c>
      <c r="G15" s="146" t="str">
        <f>"=福法"</f>
        <v>=福法</v>
      </c>
      <c r="H15" s="146" t="str">
        <f>"=進行性筋萎縮症児施設等"</f>
        <v>=進行性筋萎縮症児施設等</v>
      </c>
      <c r="I15" s="146" t="str">
        <f>"=一財"</f>
        <v>=一財</v>
      </c>
      <c r="J15" s="146" t="str">
        <f>"=進行性筋萎縮症児施設等"</f>
        <v>=進行性筋萎縮症児施設等</v>
      </c>
      <c r="K15" s="146" t="str">
        <f>"=公財"</f>
        <v>=公財</v>
      </c>
      <c r="L15" s="146" t="str">
        <f>"=進行性筋萎縮症児施設等"</f>
        <v>=進行性筋萎縮症児施設等</v>
      </c>
      <c r="M15" s="146" t="str">
        <f>"=宗法"</f>
        <v>=宗法</v>
      </c>
      <c r="N15" s="146" t="str">
        <f>"=進行性筋萎縮症児施設等"</f>
        <v>=進行性筋萎縮症児施設等</v>
      </c>
      <c r="O15" s="146" t="str">
        <f>"=私立"</f>
        <v>=私立</v>
      </c>
      <c r="P15" s="146" t="str">
        <f>"=進行性筋萎縮症児施設等"</f>
        <v>=進行性筋萎縮症児施設等</v>
      </c>
      <c r="Q15" s="146" t="str">
        <f>"=個人"</f>
        <v>=個人</v>
      </c>
      <c r="R15" s="146" t="str">
        <f>"=進行性筋萎縮症児施設等"</f>
        <v>=進行性筋萎縮症児施設等</v>
      </c>
      <c r="S15" s="146" t="str">
        <f>"=医法"</f>
        <v>=医法</v>
      </c>
      <c r="T15" s="146" t="str">
        <f>"=進行性筋萎縮症児施設等"</f>
        <v>=進行性筋萎縮症児施設等</v>
      </c>
      <c r="U15" s="146" t="str">
        <f>"=社医"</f>
        <v>=社医</v>
      </c>
      <c r="V15" s="146" t="str">
        <f>"=進行性筋萎縮症児施設等"</f>
        <v>=進行性筋萎縮症児施設等</v>
      </c>
      <c r="W15" s="146" t="str">
        <f>"=生協"</f>
        <v>=生協</v>
      </c>
      <c r="X15" s="146" t="str">
        <f>"=進行性筋萎縮症児施設等"</f>
        <v>=進行性筋萎縮症児施設等</v>
      </c>
      <c r="Y15" s="146" t="str">
        <f>"=一社"</f>
        <v>=一社</v>
      </c>
      <c r="Z15" s="146" t="str">
        <f>"=進行性筋萎縮症児施設等"</f>
        <v>=進行性筋萎縮症児施設等</v>
      </c>
      <c r="AA15" s="146" t="str">
        <f>"=公社"</f>
        <v>=公社</v>
      </c>
      <c r="AB15" s="146" t="str">
        <f>"=進行性筋萎縮症児施設等"</f>
        <v>=進行性筋萎縮症児施設等</v>
      </c>
      <c r="AC15" s="146" t="str">
        <f>"=NPO"</f>
        <v>=NPO</v>
      </c>
      <c r="AD15" s="146" t="str">
        <f>"=進行性筋萎縮症児施設等"</f>
        <v>=進行性筋萎縮症児施設等</v>
      </c>
      <c r="AE15" s="146" t="str">
        <f>"=学法"</f>
        <v>=学法</v>
      </c>
      <c r="AF15" s="146" t="str">
        <f>"=進行性筋萎縮症児施設等"</f>
        <v>=進行性筋萎縮症児施設等</v>
      </c>
      <c r="AG15" s="146" t="str">
        <f>"=株式"</f>
        <v>=株式</v>
      </c>
      <c r="AH15" s="146" t="str">
        <f>"=進行性筋萎縮症児施設等"</f>
        <v>=進行性筋萎縮症児施設等</v>
      </c>
      <c r="AI15" s="146" t="str">
        <f>"=日赤"</f>
        <v>=日赤</v>
      </c>
      <c r="AJ15" s="146" t="str">
        <f>"=進行性筋萎縮症児施設等"</f>
        <v>=進行性筋萎縮症児施設等</v>
      </c>
      <c r="AK15" s="146" t="str">
        <f>"=有限"</f>
        <v>=有限</v>
      </c>
    </row>
    <row r="16" spans="2:37" x14ac:dyDescent="0.15">
      <c r="B16" s="144" t="s">
        <v>3068</v>
      </c>
      <c r="C16" s="144" t="s">
        <v>5384</v>
      </c>
      <c r="D16" s="144" t="s">
        <v>3068</v>
      </c>
      <c r="E16" s="144" t="s">
        <v>5384</v>
      </c>
      <c r="F16" s="144" t="s">
        <v>3068</v>
      </c>
      <c r="G16" s="144" t="s">
        <v>5384</v>
      </c>
      <c r="H16" s="144" t="s">
        <v>3068</v>
      </c>
      <c r="I16" s="144" t="s">
        <v>5385</v>
      </c>
      <c r="J16" s="144" t="s">
        <v>3068</v>
      </c>
      <c r="K16" s="144" t="s">
        <v>5384</v>
      </c>
      <c r="L16" s="144" t="s">
        <v>3068</v>
      </c>
      <c r="M16" s="144" t="s">
        <v>5384</v>
      </c>
      <c r="N16" s="144" t="s">
        <v>3068</v>
      </c>
      <c r="O16" s="144" t="s">
        <v>5384</v>
      </c>
      <c r="P16" s="144" t="s">
        <v>3068</v>
      </c>
      <c r="Q16" s="144" t="s">
        <v>5384</v>
      </c>
      <c r="R16" s="144" t="s">
        <v>3068</v>
      </c>
      <c r="S16" s="144" t="s">
        <v>5384</v>
      </c>
      <c r="T16" s="144" t="s">
        <v>3068</v>
      </c>
      <c r="U16" s="144" t="s">
        <v>5384</v>
      </c>
      <c r="V16" s="144" t="s">
        <v>3068</v>
      </c>
      <c r="W16" s="144" t="s">
        <v>5384</v>
      </c>
      <c r="X16" s="144" t="s">
        <v>3068</v>
      </c>
      <c r="Y16" s="144" t="s">
        <v>5384</v>
      </c>
      <c r="Z16" s="144" t="s">
        <v>3068</v>
      </c>
      <c r="AA16" s="144" t="s">
        <v>5384</v>
      </c>
      <c r="AB16" s="144" t="s">
        <v>3068</v>
      </c>
      <c r="AC16" s="144" t="s">
        <v>5384</v>
      </c>
      <c r="AD16" s="144" t="s">
        <v>3068</v>
      </c>
      <c r="AE16" s="144" t="s">
        <v>5384</v>
      </c>
      <c r="AF16" s="144" t="s">
        <v>3068</v>
      </c>
      <c r="AG16" s="144" t="s">
        <v>5384</v>
      </c>
      <c r="AH16" s="144" t="s">
        <v>3068</v>
      </c>
      <c r="AI16" s="144" t="s">
        <v>5384</v>
      </c>
      <c r="AJ16" s="144" t="s">
        <v>3068</v>
      </c>
      <c r="AK16" s="144" t="s">
        <v>5384</v>
      </c>
    </row>
    <row r="17" spans="2:37" x14ac:dyDescent="0.15">
      <c r="B17" s="146" t="str">
        <f>"=医療型障害児入所施設
(旧重症心身障害児施設等)"</f>
        <v>=医療型障害児入所施設
(旧重症心身障害児施設等)</v>
      </c>
      <c r="C17" s="146" t="str">
        <f>"=公"</f>
        <v>=公</v>
      </c>
      <c r="D17" s="146" t="str">
        <f>"=医療型障害児入所施設
(旧重症心身障害児施設等)"</f>
        <v>=医療型障害児入所施設
(旧重症心身障害児施設等)</v>
      </c>
      <c r="E17" s="146" t="str">
        <f>"=独法"</f>
        <v>=独法</v>
      </c>
      <c r="F17" s="146" t="str">
        <f>"=医療型障害児入所施設
(旧重症心身障害児施設等)"</f>
        <v>=医療型障害児入所施設
(旧重症心身障害児施設等)</v>
      </c>
      <c r="G17" s="146" t="str">
        <f>"=福法"</f>
        <v>=福法</v>
      </c>
      <c r="H17" s="146" t="str">
        <f>"=医療型障害児入所施設
(旧重症心身障害児施設等)"</f>
        <v>=医療型障害児入所施設
(旧重症心身障害児施設等)</v>
      </c>
      <c r="I17" s="146" t="str">
        <f>"=一財"</f>
        <v>=一財</v>
      </c>
      <c r="J17" s="146" t="str">
        <f>"=医療型障害児入所施設
(旧重症心身障害児施設等)"</f>
        <v>=医療型障害児入所施設
(旧重症心身障害児施設等)</v>
      </c>
      <c r="K17" s="146" t="str">
        <f>"=公財"</f>
        <v>=公財</v>
      </c>
      <c r="L17" s="146" t="str">
        <f>"=医療型障害児入所施設
(旧重症心身障害児施設等)"</f>
        <v>=医療型障害児入所施設
(旧重症心身障害児施設等)</v>
      </c>
      <c r="M17" s="146" t="str">
        <f>"=宗法"</f>
        <v>=宗法</v>
      </c>
      <c r="N17" s="146" t="str">
        <f>"=医療型障害児入所施設
(旧重症心身障害児施設等)"</f>
        <v>=医療型障害児入所施設
(旧重症心身障害児施設等)</v>
      </c>
      <c r="O17" s="146" t="str">
        <f>"=私立"</f>
        <v>=私立</v>
      </c>
      <c r="P17" s="146" t="str">
        <f>"=医療型障害児入所施設
(旧重症心身障害児施設等)"</f>
        <v>=医療型障害児入所施設
(旧重症心身障害児施設等)</v>
      </c>
      <c r="Q17" s="146" t="str">
        <f>"=個人"</f>
        <v>=個人</v>
      </c>
      <c r="R17" s="146" t="str">
        <f>"=医療型障害児入所施設
(旧重症心身障害児施設等)"</f>
        <v>=医療型障害児入所施設
(旧重症心身障害児施設等)</v>
      </c>
      <c r="S17" s="146" t="str">
        <f>"=医法"</f>
        <v>=医法</v>
      </c>
      <c r="T17" s="146" t="str">
        <f>"=医療型障害児入所施設
(旧重症心身障害児施設等)"</f>
        <v>=医療型障害児入所施設
(旧重症心身障害児施設等)</v>
      </c>
      <c r="U17" s="146" t="str">
        <f>"=社医"</f>
        <v>=社医</v>
      </c>
      <c r="V17" s="146" t="str">
        <f>"=医療型障害児入所施設
(旧重症心身障害児施設等)"</f>
        <v>=医療型障害児入所施設
(旧重症心身障害児施設等)</v>
      </c>
      <c r="W17" s="146" t="str">
        <f>"=生協"</f>
        <v>=生協</v>
      </c>
      <c r="X17" s="146" t="str">
        <f>"=医療型障害児入所施設
（旧重症心身障害児施設等）"</f>
        <v>=医療型障害児入所施設
（旧重症心身障害児施設等）</v>
      </c>
      <c r="Y17" s="146" t="str">
        <f>"=一社"</f>
        <v>=一社</v>
      </c>
      <c r="Z17" s="146" t="str">
        <f>"=医療型障害児入所施設
（旧重症心身障害児施設等）"</f>
        <v>=医療型障害児入所施設
（旧重症心身障害児施設等）</v>
      </c>
      <c r="AA17" s="146" t="str">
        <f>"=公社"</f>
        <v>=公社</v>
      </c>
      <c r="AB17" s="146" t="str">
        <f>"=医療型障害児入所施設
（旧重症心身障害児施設等）"</f>
        <v>=医療型障害児入所施設
（旧重症心身障害児施設等）</v>
      </c>
      <c r="AC17" s="146" t="str">
        <f>"=NPO"</f>
        <v>=NPO</v>
      </c>
      <c r="AD17" s="146" t="str">
        <f>"=医療型障害児入所施設
（旧重症心身障害児施設等）"</f>
        <v>=医療型障害児入所施設
（旧重症心身障害児施設等）</v>
      </c>
      <c r="AE17" s="146" t="str">
        <f>"=学法"</f>
        <v>=学法</v>
      </c>
      <c r="AF17" s="146" t="str">
        <f>"=医療型障害児入所施設
（旧重症心身障害児施設等）"</f>
        <v>=医療型障害児入所施設
（旧重症心身障害児施設等）</v>
      </c>
      <c r="AG17" s="146" t="str">
        <f>"=株式"</f>
        <v>=株式</v>
      </c>
      <c r="AH17" s="146" t="str">
        <f>"=医療型障害児入所施設
（旧重症心身障害児施設等）"</f>
        <v>=医療型障害児入所施設
（旧重症心身障害児施設等）</v>
      </c>
      <c r="AI17" s="146" t="str">
        <f>"=日赤"</f>
        <v>=日赤</v>
      </c>
      <c r="AJ17" s="146" t="str">
        <f>"=医療型障害児入所施設
（旧重症心身障害児施設等）"</f>
        <v>=医療型障害児入所施設
（旧重症心身障害児施設等）</v>
      </c>
      <c r="AK17" s="146" t="str">
        <f>"=有限"</f>
        <v>=有限</v>
      </c>
    </row>
    <row r="18" spans="2:37" x14ac:dyDescent="0.15">
      <c r="B18" s="144" t="s">
        <v>3068</v>
      </c>
      <c r="C18" s="144" t="s">
        <v>5384</v>
      </c>
      <c r="D18" s="144" t="s">
        <v>3068</v>
      </c>
      <c r="E18" s="144" t="s">
        <v>5384</v>
      </c>
      <c r="F18" s="144" t="s">
        <v>3068</v>
      </c>
      <c r="G18" s="144" t="s">
        <v>5384</v>
      </c>
      <c r="H18" s="144" t="s">
        <v>3068</v>
      </c>
      <c r="I18" s="144" t="s">
        <v>5384</v>
      </c>
      <c r="J18" s="144" t="s">
        <v>3068</v>
      </c>
      <c r="K18" s="144" t="s">
        <v>5384</v>
      </c>
      <c r="L18" s="144" t="s">
        <v>3068</v>
      </c>
      <c r="M18" s="144" t="s">
        <v>5384</v>
      </c>
      <c r="N18" s="144" t="s">
        <v>3068</v>
      </c>
      <c r="O18" s="144" t="s">
        <v>5384</v>
      </c>
      <c r="P18" s="144" t="s">
        <v>3068</v>
      </c>
      <c r="Q18" s="144" t="s">
        <v>5384</v>
      </c>
      <c r="R18" s="144" t="s">
        <v>3068</v>
      </c>
      <c r="S18" s="144" t="s">
        <v>5384</v>
      </c>
      <c r="T18" s="144" t="s">
        <v>3068</v>
      </c>
      <c r="U18" s="144" t="s">
        <v>5384</v>
      </c>
      <c r="V18" s="144" t="s">
        <v>3068</v>
      </c>
      <c r="W18" s="144" t="s">
        <v>5384</v>
      </c>
      <c r="X18" s="144" t="s">
        <v>3068</v>
      </c>
      <c r="Y18" s="144" t="s">
        <v>5384</v>
      </c>
      <c r="Z18" s="144" t="s">
        <v>3068</v>
      </c>
      <c r="AA18" s="144" t="s">
        <v>5384</v>
      </c>
      <c r="AB18" s="144" t="s">
        <v>3068</v>
      </c>
      <c r="AC18" s="144" t="s">
        <v>5384</v>
      </c>
      <c r="AD18" s="144" t="s">
        <v>3068</v>
      </c>
      <c r="AE18" s="144" t="s">
        <v>5384</v>
      </c>
      <c r="AF18" s="144" t="s">
        <v>3068</v>
      </c>
      <c r="AG18" s="144" t="s">
        <v>5384</v>
      </c>
      <c r="AH18" s="144" t="s">
        <v>3068</v>
      </c>
      <c r="AI18" s="144" t="s">
        <v>5384</v>
      </c>
      <c r="AJ18" s="144" t="s">
        <v>3068</v>
      </c>
      <c r="AK18" s="144" t="s">
        <v>5384</v>
      </c>
    </row>
    <row r="19" spans="2:37" x14ac:dyDescent="0.15">
      <c r="B19" s="146" t="str">
        <f>"=児童心理治療施設"</f>
        <v>=児童心理治療施設</v>
      </c>
      <c r="C19" s="146" t="str">
        <f>"=公"</f>
        <v>=公</v>
      </c>
      <c r="D19" s="146" t="str">
        <f>"=児童心理治療施設"</f>
        <v>=児童心理治療施設</v>
      </c>
      <c r="E19" s="146" t="str">
        <f>"=独法"</f>
        <v>=独法</v>
      </c>
      <c r="F19" s="146" t="str">
        <f>"=児童心理治療施設"</f>
        <v>=児童心理治療施設</v>
      </c>
      <c r="G19" s="146" t="str">
        <f>"=福法"</f>
        <v>=福法</v>
      </c>
      <c r="H19" s="146" t="str">
        <f>"=児童心理治療施設"</f>
        <v>=児童心理治療施設</v>
      </c>
      <c r="I19" s="146" t="str">
        <f>"=一財"</f>
        <v>=一財</v>
      </c>
      <c r="J19" s="146" t="str">
        <f>"=児童心理治療施設"</f>
        <v>=児童心理治療施設</v>
      </c>
      <c r="K19" s="146" t="str">
        <f>"=公財"</f>
        <v>=公財</v>
      </c>
      <c r="L19" s="146" t="str">
        <f>"=児童心理治療施設"</f>
        <v>=児童心理治療施設</v>
      </c>
      <c r="M19" s="146" t="str">
        <f>"=宗法"</f>
        <v>=宗法</v>
      </c>
      <c r="N19" s="146" t="str">
        <f>"=児童心理治療施設"</f>
        <v>=児童心理治療施設</v>
      </c>
      <c r="O19" s="146" t="str">
        <f>"=私立"</f>
        <v>=私立</v>
      </c>
      <c r="P19" s="146" t="str">
        <f>"=児童心理治療施設"</f>
        <v>=児童心理治療施設</v>
      </c>
      <c r="Q19" s="146" t="str">
        <f>"=個人"</f>
        <v>=個人</v>
      </c>
      <c r="R19" s="146" t="str">
        <f>"=児童心理治療施設"</f>
        <v>=児童心理治療施設</v>
      </c>
      <c r="S19" s="146" t="str">
        <f>"=医法"</f>
        <v>=医法</v>
      </c>
      <c r="T19" s="146" t="str">
        <f>"=児童心理治療施設"</f>
        <v>=児童心理治療施設</v>
      </c>
      <c r="U19" s="146" t="str">
        <f>"=社医"</f>
        <v>=社医</v>
      </c>
      <c r="V19" s="146" t="str">
        <f>"=児童心理治療施設"</f>
        <v>=児童心理治療施設</v>
      </c>
      <c r="W19" s="146" t="str">
        <f>"=生協"</f>
        <v>=生協</v>
      </c>
      <c r="X19" s="146" t="str">
        <f>"=児童心理治療施設"</f>
        <v>=児童心理治療施設</v>
      </c>
      <c r="Y19" s="146" t="str">
        <f>"=一社"</f>
        <v>=一社</v>
      </c>
      <c r="Z19" s="146" t="str">
        <f>"=児童心理治療施設"</f>
        <v>=児童心理治療施設</v>
      </c>
      <c r="AA19" s="146" t="str">
        <f>"=公社"</f>
        <v>=公社</v>
      </c>
      <c r="AB19" s="146" t="str">
        <f>"=児童心理治療施設"</f>
        <v>=児童心理治療施設</v>
      </c>
      <c r="AC19" s="146" t="str">
        <f>"=NPO"</f>
        <v>=NPO</v>
      </c>
      <c r="AD19" s="146" t="str">
        <f>"=児童心理治療施設"</f>
        <v>=児童心理治療施設</v>
      </c>
      <c r="AE19" s="146" t="str">
        <f>"=学法"</f>
        <v>=学法</v>
      </c>
      <c r="AF19" s="146" t="str">
        <f>"=児童心理治療施設"</f>
        <v>=児童心理治療施設</v>
      </c>
      <c r="AG19" s="146" t="str">
        <f>"=株式"</f>
        <v>=株式</v>
      </c>
      <c r="AH19" s="146" t="str">
        <f>"=児童心理治療施設"</f>
        <v>=児童心理治療施設</v>
      </c>
      <c r="AI19" s="146" t="str">
        <f>"=日赤"</f>
        <v>=日赤</v>
      </c>
      <c r="AJ19" s="146" t="str">
        <f>"=児童心理治療施設"</f>
        <v>=児童心理治療施設</v>
      </c>
      <c r="AK19" s="146" t="str">
        <f>"=有限"</f>
        <v>=有限</v>
      </c>
    </row>
    <row r="20" spans="2:37" x14ac:dyDescent="0.15">
      <c r="B20" s="144" t="s">
        <v>3068</v>
      </c>
      <c r="C20" s="144" t="s">
        <v>5384</v>
      </c>
      <c r="D20" s="144" t="s">
        <v>3068</v>
      </c>
      <c r="E20" s="144" t="s">
        <v>5384</v>
      </c>
      <c r="F20" s="144" t="s">
        <v>3068</v>
      </c>
      <c r="G20" s="144" t="s">
        <v>5384</v>
      </c>
      <c r="H20" s="144" t="s">
        <v>3068</v>
      </c>
      <c r="I20" s="144" t="s">
        <v>5384</v>
      </c>
      <c r="J20" s="144" t="s">
        <v>3068</v>
      </c>
      <c r="K20" s="144" t="s">
        <v>5384</v>
      </c>
      <c r="L20" s="144" t="s">
        <v>3068</v>
      </c>
      <c r="M20" s="144" t="s">
        <v>5384</v>
      </c>
      <c r="N20" s="144" t="s">
        <v>3068</v>
      </c>
      <c r="O20" s="144" t="s">
        <v>5384</v>
      </c>
      <c r="P20" s="144" t="s">
        <v>3068</v>
      </c>
      <c r="Q20" s="144" t="s">
        <v>5384</v>
      </c>
      <c r="R20" s="144" t="s">
        <v>3068</v>
      </c>
      <c r="S20" s="144" t="s">
        <v>5384</v>
      </c>
      <c r="T20" s="144" t="s">
        <v>3068</v>
      </c>
      <c r="U20" s="144" t="s">
        <v>5384</v>
      </c>
      <c r="V20" s="144" t="s">
        <v>3068</v>
      </c>
      <c r="W20" s="144" t="s">
        <v>5384</v>
      </c>
      <c r="X20" s="144" t="s">
        <v>3068</v>
      </c>
      <c r="Y20" s="144" t="s">
        <v>5384</v>
      </c>
      <c r="Z20" s="144" t="s">
        <v>3068</v>
      </c>
      <c r="AA20" s="144" t="s">
        <v>5384</v>
      </c>
      <c r="AB20" s="144" t="s">
        <v>3068</v>
      </c>
      <c r="AC20" s="144" t="s">
        <v>5384</v>
      </c>
      <c r="AD20" s="144" t="s">
        <v>3068</v>
      </c>
      <c r="AE20" s="144" t="s">
        <v>5384</v>
      </c>
      <c r="AF20" s="144" t="s">
        <v>3068</v>
      </c>
      <c r="AG20" s="144" t="s">
        <v>5384</v>
      </c>
      <c r="AH20" s="144" t="s">
        <v>3068</v>
      </c>
      <c r="AI20" s="144" t="s">
        <v>5384</v>
      </c>
      <c r="AJ20" s="144" t="s">
        <v>3068</v>
      </c>
      <c r="AK20" s="144" t="s">
        <v>5384</v>
      </c>
    </row>
    <row r="21" spans="2:37" x14ac:dyDescent="0.15">
      <c r="B21" s="146" t="str">
        <f>"=児童心理治療施設"</f>
        <v>=児童心理治療施設</v>
      </c>
      <c r="C21" s="146" t="str">
        <f>"=公"</f>
        <v>=公</v>
      </c>
      <c r="D21" s="146" t="str">
        <f>"=児童心理治療施設"</f>
        <v>=児童心理治療施設</v>
      </c>
      <c r="E21" s="146" t="str">
        <f>"=独法"</f>
        <v>=独法</v>
      </c>
      <c r="F21" s="146" t="str">
        <f>"=児童心理治療施設"</f>
        <v>=児童心理治療施設</v>
      </c>
      <c r="G21" s="146" t="str">
        <f>"=福法"</f>
        <v>=福法</v>
      </c>
      <c r="H21" s="146" t="str">
        <f>"=児童心理治療施設"</f>
        <v>=児童心理治療施設</v>
      </c>
      <c r="I21" s="146" t="str">
        <f>"=一財"</f>
        <v>=一財</v>
      </c>
      <c r="J21" s="146" t="str">
        <f>"=児童心理治療施設"</f>
        <v>=児童心理治療施設</v>
      </c>
      <c r="K21" s="146" t="str">
        <f>"=公財"</f>
        <v>=公財</v>
      </c>
      <c r="L21" s="146" t="str">
        <f>"=児童心理治療施設"</f>
        <v>=児童心理治療施設</v>
      </c>
      <c r="M21" s="146" t="str">
        <f>"=宗法"</f>
        <v>=宗法</v>
      </c>
      <c r="N21" s="146" t="str">
        <f>"=児童心理治療施設"</f>
        <v>=児童心理治療施設</v>
      </c>
      <c r="O21" s="146" t="str">
        <f>"=私立"</f>
        <v>=私立</v>
      </c>
      <c r="P21" s="146" t="str">
        <f>"=児童心理治療施設"</f>
        <v>=児童心理治療施設</v>
      </c>
      <c r="Q21" s="146" t="str">
        <f>"=個人"</f>
        <v>=個人</v>
      </c>
      <c r="R21" s="146" t="str">
        <f>"=児童心理治療施設"</f>
        <v>=児童心理治療施設</v>
      </c>
      <c r="S21" s="146" t="str">
        <f>"=医法"</f>
        <v>=医法</v>
      </c>
      <c r="T21" s="146" t="str">
        <f>"=児童心理治療施設"</f>
        <v>=児童心理治療施設</v>
      </c>
      <c r="U21" s="146" t="str">
        <f>"=社医"</f>
        <v>=社医</v>
      </c>
      <c r="V21" s="146" t="str">
        <f>"=児童心理治療施設"</f>
        <v>=児童心理治療施設</v>
      </c>
      <c r="W21" s="146" t="str">
        <f>"=生協"</f>
        <v>=生協</v>
      </c>
      <c r="X21" s="146" t="str">
        <f>"=児童心理治療施設"</f>
        <v>=児童心理治療施設</v>
      </c>
      <c r="Y21" s="146" t="str">
        <f>"=一社"</f>
        <v>=一社</v>
      </c>
      <c r="Z21" s="146" t="str">
        <f>"=児童心理治療施設"</f>
        <v>=児童心理治療施設</v>
      </c>
      <c r="AA21" s="146" t="str">
        <f>"=公社"</f>
        <v>=公社</v>
      </c>
      <c r="AB21" s="146" t="str">
        <f>"=児童心理治療施設"</f>
        <v>=児童心理治療施設</v>
      </c>
      <c r="AC21" s="146" t="str">
        <f>"=NPO"</f>
        <v>=NPO</v>
      </c>
      <c r="AD21" s="146" t="str">
        <f>"=児童心理治療施設"</f>
        <v>=児童心理治療施設</v>
      </c>
      <c r="AE21" s="146" t="str">
        <f>"=学法"</f>
        <v>=学法</v>
      </c>
      <c r="AF21" s="146" t="str">
        <f>"=児童心理治療施設"</f>
        <v>=児童心理治療施設</v>
      </c>
      <c r="AG21" s="146" t="str">
        <f>"=株式"</f>
        <v>=株式</v>
      </c>
      <c r="AH21" s="146" t="str">
        <f>"=児童心理治療施設"</f>
        <v>=児童心理治療施設</v>
      </c>
      <c r="AI21" s="146" t="str">
        <f>"=日赤"</f>
        <v>=日赤</v>
      </c>
      <c r="AJ21" s="146" t="str">
        <f>"=児童心理治療施設"</f>
        <v>=児童心理治療施設</v>
      </c>
      <c r="AK21" s="146" t="str">
        <f>"=有限"</f>
        <v>=有限</v>
      </c>
    </row>
    <row r="22" spans="2:37" x14ac:dyDescent="0.15">
      <c r="B22" s="144" t="s">
        <v>3068</v>
      </c>
      <c r="C22" s="144" t="s">
        <v>5384</v>
      </c>
      <c r="D22" s="144" t="s">
        <v>3068</v>
      </c>
      <c r="E22" s="144" t="s">
        <v>5384</v>
      </c>
      <c r="F22" s="144" t="s">
        <v>3068</v>
      </c>
      <c r="G22" s="144" t="s">
        <v>5384</v>
      </c>
      <c r="H22" s="144" t="s">
        <v>3068</v>
      </c>
      <c r="I22" s="144" t="s">
        <v>5384</v>
      </c>
      <c r="J22" s="144" t="s">
        <v>3068</v>
      </c>
      <c r="K22" s="144" t="s">
        <v>5384</v>
      </c>
      <c r="L22" s="144" t="s">
        <v>3068</v>
      </c>
      <c r="M22" s="144" t="s">
        <v>5384</v>
      </c>
      <c r="N22" s="144" t="s">
        <v>3068</v>
      </c>
      <c r="O22" s="144" t="s">
        <v>5384</v>
      </c>
      <c r="P22" s="144" t="s">
        <v>3068</v>
      </c>
      <c r="Q22" s="144" t="s">
        <v>5384</v>
      </c>
      <c r="R22" s="144" t="s">
        <v>3068</v>
      </c>
      <c r="S22" s="144" t="s">
        <v>5384</v>
      </c>
      <c r="T22" s="144" t="s">
        <v>3068</v>
      </c>
      <c r="U22" s="144" t="s">
        <v>5384</v>
      </c>
      <c r="V22" s="144" t="s">
        <v>3068</v>
      </c>
      <c r="W22" s="144" t="s">
        <v>5384</v>
      </c>
      <c r="X22" s="144" t="s">
        <v>3068</v>
      </c>
      <c r="Y22" s="144" t="s">
        <v>5384</v>
      </c>
      <c r="Z22" s="144" t="s">
        <v>3068</v>
      </c>
      <c r="AA22" s="144" t="s">
        <v>5384</v>
      </c>
      <c r="AB22" s="144" t="s">
        <v>3068</v>
      </c>
      <c r="AC22" s="144" t="s">
        <v>5384</v>
      </c>
      <c r="AD22" s="144" t="s">
        <v>3068</v>
      </c>
      <c r="AE22" s="144" t="s">
        <v>5384</v>
      </c>
      <c r="AF22" s="144" t="s">
        <v>3068</v>
      </c>
      <c r="AG22" s="144" t="s">
        <v>5384</v>
      </c>
      <c r="AH22" s="144" t="s">
        <v>3068</v>
      </c>
      <c r="AI22" s="144" t="s">
        <v>5384</v>
      </c>
      <c r="AJ22" s="144" t="s">
        <v>3068</v>
      </c>
      <c r="AK22" s="144" t="s">
        <v>5384</v>
      </c>
    </row>
    <row r="23" spans="2:37" x14ac:dyDescent="0.15">
      <c r="B23" s="146" t="str">
        <f>"=乳児院"</f>
        <v>=乳児院</v>
      </c>
      <c r="C23" s="146" t="str">
        <f>"=公"</f>
        <v>=公</v>
      </c>
      <c r="D23" s="146" t="str">
        <f>"=乳児院"</f>
        <v>=乳児院</v>
      </c>
      <c r="E23" s="146" t="str">
        <f>"=独法"</f>
        <v>=独法</v>
      </c>
      <c r="F23" s="146" t="str">
        <f>"=乳児院"</f>
        <v>=乳児院</v>
      </c>
      <c r="G23" s="146" t="str">
        <f>"=福法"</f>
        <v>=福法</v>
      </c>
      <c r="H23" s="146" t="str">
        <f>"=乳児院"</f>
        <v>=乳児院</v>
      </c>
      <c r="I23" s="146" t="str">
        <f>"=一財"</f>
        <v>=一財</v>
      </c>
      <c r="J23" s="146" t="str">
        <f>"=乳児院"</f>
        <v>=乳児院</v>
      </c>
      <c r="K23" s="146" t="str">
        <f>"=公財"</f>
        <v>=公財</v>
      </c>
      <c r="L23" s="146" t="str">
        <f>"=乳児院"</f>
        <v>=乳児院</v>
      </c>
      <c r="M23" s="146" t="str">
        <f>"=宗法"</f>
        <v>=宗法</v>
      </c>
      <c r="N23" s="146" t="str">
        <f>"=乳児院"</f>
        <v>=乳児院</v>
      </c>
      <c r="O23" s="146" t="str">
        <f>"=私立"</f>
        <v>=私立</v>
      </c>
      <c r="P23" s="146" t="str">
        <f>"=乳児院"</f>
        <v>=乳児院</v>
      </c>
      <c r="Q23" s="146" t="str">
        <f>"=個人"</f>
        <v>=個人</v>
      </c>
      <c r="R23" s="146" t="str">
        <f>"=乳児院"</f>
        <v>=乳児院</v>
      </c>
      <c r="S23" s="146" t="str">
        <f>"=医法"</f>
        <v>=医法</v>
      </c>
      <c r="T23" s="146" t="str">
        <f>"=乳児院"</f>
        <v>=乳児院</v>
      </c>
      <c r="U23" s="146" t="str">
        <f>"=社医"</f>
        <v>=社医</v>
      </c>
      <c r="V23" s="146" t="str">
        <f>"=乳児院"</f>
        <v>=乳児院</v>
      </c>
      <c r="W23" s="146" t="str">
        <f>"=生協"</f>
        <v>=生協</v>
      </c>
      <c r="X23" s="146" t="str">
        <f>"=乳児院"</f>
        <v>=乳児院</v>
      </c>
      <c r="Y23" s="146" t="str">
        <f>"=一社"</f>
        <v>=一社</v>
      </c>
      <c r="Z23" s="146" t="str">
        <f>"=乳児院"</f>
        <v>=乳児院</v>
      </c>
      <c r="AA23" s="146" t="str">
        <f>"=公社"</f>
        <v>=公社</v>
      </c>
      <c r="AB23" s="146" t="str">
        <f>"=乳児院"</f>
        <v>=乳児院</v>
      </c>
      <c r="AC23" s="146" t="str">
        <f>"=NPO"</f>
        <v>=NPO</v>
      </c>
      <c r="AD23" s="146" t="str">
        <f>"=乳児院"</f>
        <v>=乳児院</v>
      </c>
      <c r="AE23" s="146" t="str">
        <f>"=学法"</f>
        <v>=学法</v>
      </c>
      <c r="AF23" s="146" t="str">
        <f>"=乳児院"</f>
        <v>=乳児院</v>
      </c>
      <c r="AG23" s="146" t="str">
        <f>"=株式"</f>
        <v>=株式</v>
      </c>
      <c r="AH23" s="146" t="str">
        <f>"=乳児院"</f>
        <v>=乳児院</v>
      </c>
      <c r="AI23" s="146" t="str">
        <f>"=日赤"</f>
        <v>=日赤</v>
      </c>
      <c r="AJ23" s="146" t="str">
        <f>"=乳児院"</f>
        <v>=乳児院</v>
      </c>
      <c r="AK23" s="146" t="str">
        <f>"=有限"</f>
        <v>=有限</v>
      </c>
    </row>
    <row r="24" spans="2:37" x14ac:dyDescent="0.15">
      <c r="B24" s="144" t="s">
        <v>3068</v>
      </c>
      <c r="C24" s="144" t="s">
        <v>5385</v>
      </c>
      <c r="D24" s="144" t="s">
        <v>3068</v>
      </c>
      <c r="E24" s="144" t="s">
        <v>5384</v>
      </c>
      <c r="F24" s="144" t="s">
        <v>3068</v>
      </c>
      <c r="G24" s="144" t="s">
        <v>5384</v>
      </c>
      <c r="H24" s="144" t="s">
        <v>3068</v>
      </c>
      <c r="I24" s="144" t="s">
        <v>5384</v>
      </c>
      <c r="J24" s="144" t="s">
        <v>3068</v>
      </c>
      <c r="K24" s="144" t="s">
        <v>5384</v>
      </c>
      <c r="L24" s="144" t="s">
        <v>3068</v>
      </c>
      <c r="M24" s="144" t="s">
        <v>5384</v>
      </c>
      <c r="N24" s="144" t="s">
        <v>3068</v>
      </c>
      <c r="O24" s="144" t="s">
        <v>5384</v>
      </c>
      <c r="P24" s="144" t="s">
        <v>3068</v>
      </c>
      <c r="Q24" s="144" t="s">
        <v>5384</v>
      </c>
      <c r="R24" s="144" t="s">
        <v>3068</v>
      </c>
      <c r="S24" s="144" t="s">
        <v>5384</v>
      </c>
      <c r="T24" s="144" t="s">
        <v>3068</v>
      </c>
      <c r="U24" s="144" t="s">
        <v>5384</v>
      </c>
      <c r="V24" s="144" t="s">
        <v>3068</v>
      </c>
      <c r="W24" s="144" t="s">
        <v>5384</v>
      </c>
      <c r="X24" s="144" t="s">
        <v>3068</v>
      </c>
      <c r="Y24" s="144" t="s">
        <v>5384</v>
      </c>
      <c r="Z24" s="144" t="s">
        <v>3068</v>
      </c>
      <c r="AA24" s="144" t="s">
        <v>5384</v>
      </c>
      <c r="AB24" s="144" t="s">
        <v>3068</v>
      </c>
      <c r="AC24" s="144" t="s">
        <v>5384</v>
      </c>
      <c r="AD24" s="144" t="s">
        <v>3068</v>
      </c>
      <c r="AE24" s="144" t="s">
        <v>5384</v>
      </c>
      <c r="AF24" s="144" t="s">
        <v>3068</v>
      </c>
      <c r="AG24" s="144" t="s">
        <v>5384</v>
      </c>
      <c r="AH24" s="144" t="s">
        <v>3068</v>
      </c>
      <c r="AI24" s="144" t="s">
        <v>5384</v>
      </c>
      <c r="AJ24" s="144" t="s">
        <v>3068</v>
      </c>
      <c r="AK24" s="144" t="s">
        <v>5384</v>
      </c>
    </row>
    <row r="25" spans="2:37" x14ac:dyDescent="0.15">
      <c r="B25" s="146" t="str">
        <f>"=助産施設"</f>
        <v>=助産施設</v>
      </c>
      <c r="C25" s="146" t="str">
        <f>"=公"</f>
        <v>=公</v>
      </c>
      <c r="D25" s="146" t="str">
        <f>"=助産施設"</f>
        <v>=助産施設</v>
      </c>
      <c r="E25" s="146" t="str">
        <f>"=独法"</f>
        <v>=独法</v>
      </c>
      <c r="F25" s="146" t="str">
        <f>"=助産施設"</f>
        <v>=助産施設</v>
      </c>
      <c r="G25" s="146" t="str">
        <f>"=福法"</f>
        <v>=福法</v>
      </c>
      <c r="H25" s="146" t="str">
        <f>"=助産施設"</f>
        <v>=助産施設</v>
      </c>
      <c r="I25" s="146" t="str">
        <f>"=一財"</f>
        <v>=一財</v>
      </c>
      <c r="J25" s="146" t="str">
        <f>"=助産施設"</f>
        <v>=助産施設</v>
      </c>
      <c r="K25" s="146" t="str">
        <f>"=公財"</f>
        <v>=公財</v>
      </c>
      <c r="L25" s="146" t="str">
        <f>"=助産施設"</f>
        <v>=助産施設</v>
      </c>
      <c r="M25" s="146" t="str">
        <f>"=宗法"</f>
        <v>=宗法</v>
      </c>
      <c r="N25" s="146" t="str">
        <f>"=助産施設"</f>
        <v>=助産施設</v>
      </c>
      <c r="O25" s="146" t="str">
        <f>"=私立"</f>
        <v>=私立</v>
      </c>
      <c r="P25" s="146" t="str">
        <f>"=助産施設"</f>
        <v>=助産施設</v>
      </c>
      <c r="Q25" s="146" t="str">
        <f>"=個人"</f>
        <v>=個人</v>
      </c>
      <c r="R25" s="146" t="str">
        <f>"=助産施設"</f>
        <v>=助産施設</v>
      </c>
      <c r="S25" s="146" t="str">
        <f>"=医法"</f>
        <v>=医法</v>
      </c>
      <c r="T25" s="146" t="str">
        <f>"=助産施設"</f>
        <v>=助産施設</v>
      </c>
      <c r="U25" s="146" t="str">
        <f>"=社医"</f>
        <v>=社医</v>
      </c>
      <c r="V25" s="146" t="str">
        <f>"=助産施設"</f>
        <v>=助産施設</v>
      </c>
      <c r="W25" s="146" t="str">
        <f>"=生協"</f>
        <v>=生協</v>
      </c>
      <c r="X25" s="146" t="str">
        <f>"=助産施設"</f>
        <v>=助産施設</v>
      </c>
      <c r="Y25" s="146" t="str">
        <f>"=一社"</f>
        <v>=一社</v>
      </c>
      <c r="Z25" s="146" t="str">
        <f>"=助産施設"</f>
        <v>=助産施設</v>
      </c>
      <c r="AA25" s="146" t="str">
        <f>"=公社"</f>
        <v>=公社</v>
      </c>
      <c r="AB25" s="146" t="str">
        <f>"=助産施設"</f>
        <v>=助産施設</v>
      </c>
      <c r="AC25" s="146" t="str">
        <f>"=NPO"</f>
        <v>=NPO</v>
      </c>
      <c r="AD25" s="146" t="str">
        <f>"=助産施設"</f>
        <v>=助産施設</v>
      </c>
      <c r="AE25" s="146" t="str">
        <f>"=学法"</f>
        <v>=学法</v>
      </c>
      <c r="AF25" s="146" t="str">
        <f>"=助産施設"</f>
        <v>=助産施設</v>
      </c>
      <c r="AG25" s="146" t="str">
        <f>"=株式"</f>
        <v>=株式</v>
      </c>
      <c r="AH25" s="146" t="str">
        <f>"=助産施設"</f>
        <v>=助産施設</v>
      </c>
      <c r="AI25" s="146" t="str">
        <f>"=日赤"</f>
        <v>=日赤</v>
      </c>
      <c r="AJ25" s="146" t="str">
        <f>"=助産施設"</f>
        <v>=助産施設</v>
      </c>
      <c r="AK25" s="146" t="str">
        <f>"=有限"</f>
        <v>=有限</v>
      </c>
    </row>
    <row r="26" spans="2:37" x14ac:dyDescent="0.15">
      <c r="B26" s="144" t="s">
        <v>3068</v>
      </c>
      <c r="C26" s="144" t="s">
        <v>5384</v>
      </c>
      <c r="D26" s="144" t="s">
        <v>3068</v>
      </c>
      <c r="E26" s="144" t="s">
        <v>5384</v>
      </c>
      <c r="F26" s="144" t="s">
        <v>3068</v>
      </c>
      <c r="G26" s="144" t="s">
        <v>5385</v>
      </c>
      <c r="H26" s="144" t="s">
        <v>3068</v>
      </c>
      <c r="I26" s="144" t="s">
        <v>5384</v>
      </c>
      <c r="J26" s="144" t="s">
        <v>3068</v>
      </c>
      <c r="K26" s="144" t="s">
        <v>5384</v>
      </c>
      <c r="L26" s="144" t="s">
        <v>3068</v>
      </c>
      <c r="M26" s="144" t="s">
        <v>5384</v>
      </c>
      <c r="N26" s="144" t="s">
        <v>3068</v>
      </c>
      <c r="O26" s="144" t="s">
        <v>5384</v>
      </c>
      <c r="P26" s="144" t="s">
        <v>3068</v>
      </c>
      <c r="Q26" s="144" t="s">
        <v>5384</v>
      </c>
      <c r="R26" s="144" t="s">
        <v>3068</v>
      </c>
      <c r="S26" s="144" t="s">
        <v>5384</v>
      </c>
      <c r="T26" s="144" t="s">
        <v>3068</v>
      </c>
      <c r="U26" s="144" t="s">
        <v>5384</v>
      </c>
      <c r="V26" s="144" t="s">
        <v>3068</v>
      </c>
      <c r="W26" s="144" t="s">
        <v>5384</v>
      </c>
      <c r="X26" s="144" t="s">
        <v>3068</v>
      </c>
      <c r="Y26" s="144" t="s">
        <v>5384</v>
      </c>
      <c r="Z26" s="144" t="s">
        <v>3068</v>
      </c>
      <c r="AA26" s="144" t="s">
        <v>5384</v>
      </c>
      <c r="AB26" s="144" t="s">
        <v>3068</v>
      </c>
      <c r="AC26" s="144" t="s">
        <v>5384</v>
      </c>
      <c r="AD26" s="144" t="s">
        <v>3068</v>
      </c>
      <c r="AE26" s="144" t="s">
        <v>5384</v>
      </c>
      <c r="AF26" s="144" t="s">
        <v>3068</v>
      </c>
      <c r="AG26" s="144" t="s">
        <v>5384</v>
      </c>
      <c r="AH26" s="144" t="s">
        <v>3068</v>
      </c>
      <c r="AI26" s="144" t="s">
        <v>5384</v>
      </c>
      <c r="AJ26" s="144" t="s">
        <v>3068</v>
      </c>
      <c r="AK26" s="144" t="s">
        <v>5384</v>
      </c>
    </row>
    <row r="27" spans="2:37" x14ac:dyDescent="0.15">
      <c r="B27" s="146" t="str">
        <f>"=幼保連携型認定こども園"</f>
        <v>=幼保連携型認定こども園</v>
      </c>
      <c r="C27" s="146" t="str">
        <f>"=公"</f>
        <v>=公</v>
      </c>
      <c r="D27" s="146" t="str">
        <f>"=幼保連携型認定こども園"</f>
        <v>=幼保連携型認定こども園</v>
      </c>
      <c r="E27" s="146" t="str">
        <f>"=独法"</f>
        <v>=独法</v>
      </c>
      <c r="F27" s="146" t="str">
        <f>"=幼保連携型認定こども園"</f>
        <v>=幼保連携型認定こども園</v>
      </c>
      <c r="G27" s="146" t="str">
        <f>"=福法"</f>
        <v>=福法</v>
      </c>
      <c r="H27" s="146" t="str">
        <f>"=幼保連携型認定こども園"</f>
        <v>=幼保連携型認定こども園</v>
      </c>
      <c r="I27" s="146" t="str">
        <f>"=一財"</f>
        <v>=一財</v>
      </c>
      <c r="J27" s="146" t="str">
        <f>"=幼保連携型認定こども園"</f>
        <v>=幼保連携型認定こども園</v>
      </c>
      <c r="K27" s="146" t="str">
        <f>"=公財"</f>
        <v>=公財</v>
      </c>
      <c r="L27" s="146" t="str">
        <f>"=幼保連携型認定こども園"</f>
        <v>=幼保連携型認定こども園</v>
      </c>
      <c r="M27" s="146" t="str">
        <f>"=宗法"</f>
        <v>=宗法</v>
      </c>
      <c r="N27" s="146" t="str">
        <f>"=幼保連携型認定こども園"</f>
        <v>=幼保連携型認定こども園</v>
      </c>
      <c r="O27" s="146" t="str">
        <f>"=私立"</f>
        <v>=私立</v>
      </c>
      <c r="P27" s="146" t="str">
        <f>"=幼保連携型認定こども園"</f>
        <v>=幼保連携型認定こども園</v>
      </c>
      <c r="Q27" s="146" t="str">
        <f>"=個人"</f>
        <v>=個人</v>
      </c>
      <c r="R27" s="146" t="str">
        <f>"=幼保連携型認定こども園"</f>
        <v>=幼保連携型認定こども園</v>
      </c>
      <c r="S27" s="146" t="str">
        <f>"=医法"</f>
        <v>=医法</v>
      </c>
      <c r="T27" s="146" t="str">
        <f>"=幼保連携型認定こども園"</f>
        <v>=幼保連携型認定こども園</v>
      </c>
      <c r="U27" s="146" t="str">
        <f>"=社医"</f>
        <v>=社医</v>
      </c>
      <c r="V27" s="146" t="str">
        <f>"=幼保連携型認定こども園"</f>
        <v>=幼保連携型認定こども園</v>
      </c>
      <c r="W27" s="146" t="str">
        <f>"=生協"</f>
        <v>=生協</v>
      </c>
      <c r="X27" s="146" t="str">
        <f>"=幼保連携型認定こども園"</f>
        <v>=幼保連携型認定こども園</v>
      </c>
      <c r="Y27" s="146" t="str">
        <f>"=一社"</f>
        <v>=一社</v>
      </c>
      <c r="Z27" s="146" t="str">
        <f>"=幼保連携型認定こども園"</f>
        <v>=幼保連携型認定こども園</v>
      </c>
      <c r="AA27" s="146" t="str">
        <f>"=公社"</f>
        <v>=公社</v>
      </c>
      <c r="AB27" s="146" t="str">
        <f>"=幼保連携型認定こども園"</f>
        <v>=幼保連携型認定こども園</v>
      </c>
      <c r="AC27" s="146" t="str">
        <f>"=NPO"</f>
        <v>=NPO</v>
      </c>
      <c r="AD27" s="146" t="str">
        <f>"=幼保連携型認定こども園"</f>
        <v>=幼保連携型認定こども園</v>
      </c>
      <c r="AE27" s="146" t="str">
        <f>"=学法"</f>
        <v>=学法</v>
      </c>
      <c r="AF27" s="146" t="str">
        <f>"=幼保連携型認定こども園"</f>
        <v>=幼保連携型認定こども園</v>
      </c>
      <c r="AG27" s="146" t="str">
        <f>"=株式"</f>
        <v>=株式</v>
      </c>
      <c r="AH27" s="146" t="str">
        <f>"=幼保連携型認定こども園"</f>
        <v>=幼保連携型認定こども園</v>
      </c>
      <c r="AI27" s="146" t="str">
        <f>"=日赤"</f>
        <v>=日赤</v>
      </c>
      <c r="AJ27" s="146" t="str">
        <f>"=幼保連携型認定こども園"</f>
        <v>=幼保連携型認定こども園</v>
      </c>
      <c r="AK27" s="146" t="str">
        <f>"=有限"</f>
        <v>=有限</v>
      </c>
    </row>
    <row r="28" spans="2:37" x14ac:dyDescent="0.15">
      <c r="B28" s="144" t="s">
        <v>3068</v>
      </c>
      <c r="C28" s="144" t="s">
        <v>5384</v>
      </c>
      <c r="D28" s="144" t="s">
        <v>3068</v>
      </c>
      <c r="E28" s="144" t="s">
        <v>5384</v>
      </c>
      <c r="F28" s="144" t="s">
        <v>3068</v>
      </c>
      <c r="G28" s="144" t="s">
        <v>5384</v>
      </c>
      <c r="H28" s="144" t="s">
        <v>3068</v>
      </c>
      <c r="I28" s="144" t="s">
        <v>5384</v>
      </c>
      <c r="J28" s="144" t="s">
        <v>3068</v>
      </c>
      <c r="K28" s="144" t="s">
        <v>5384</v>
      </c>
      <c r="L28" s="144" t="s">
        <v>3068</v>
      </c>
      <c r="M28" s="144" t="s">
        <v>5384</v>
      </c>
      <c r="N28" s="144" t="s">
        <v>3068</v>
      </c>
      <c r="O28" s="144" t="s">
        <v>5384</v>
      </c>
      <c r="P28" s="144" t="s">
        <v>3068</v>
      </c>
      <c r="Q28" s="144" t="s">
        <v>5384</v>
      </c>
      <c r="R28" s="144" t="s">
        <v>3068</v>
      </c>
      <c r="S28" s="144" t="s">
        <v>5384</v>
      </c>
      <c r="T28" s="144" t="s">
        <v>3068</v>
      </c>
      <c r="U28" s="144" t="s">
        <v>5384</v>
      </c>
      <c r="V28" s="144" t="s">
        <v>3068</v>
      </c>
      <c r="W28" s="144" t="s">
        <v>5384</v>
      </c>
      <c r="X28" s="144" t="s">
        <v>3068</v>
      </c>
      <c r="Y28" s="144" t="s">
        <v>5384</v>
      </c>
      <c r="Z28" s="144" t="s">
        <v>3068</v>
      </c>
      <c r="AA28" s="144" t="s">
        <v>5384</v>
      </c>
      <c r="AB28" s="144" t="s">
        <v>3068</v>
      </c>
      <c r="AC28" s="144" t="s">
        <v>5384</v>
      </c>
      <c r="AD28" s="144" t="s">
        <v>3068</v>
      </c>
      <c r="AE28" s="144" t="s">
        <v>5384</v>
      </c>
      <c r="AF28" s="144" t="s">
        <v>3068</v>
      </c>
      <c r="AG28" s="144" t="s">
        <v>5384</v>
      </c>
      <c r="AH28" s="144" t="s">
        <v>3068</v>
      </c>
      <c r="AI28" s="144" t="s">
        <v>5384</v>
      </c>
      <c r="AJ28" s="144" t="s">
        <v>3068</v>
      </c>
      <c r="AK28" s="144" t="s">
        <v>5384</v>
      </c>
    </row>
    <row r="29" spans="2:37" x14ac:dyDescent="0.15">
      <c r="B29" s="146" t="str">
        <f>"=幼稚園型認定こども園"</f>
        <v>=幼稚園型認定こども園</v>
      </c>
      <c r="C29" s="146" t="str">
        <f>"=公"</f>
        <v>=公</v>
      </c>
      <c r="D29" s="146" t="str">
        <f>"=幼稚園型認定こども園"</f>
        <v>=幼稚園型認定こども園</v>
      </c>
      <c r="E29" s="146" t="str">
        <f>"=独法"</f>
        <v>=独法</v>
      </c>
      <c r="F29" s="146" t="str">
        <f>"=幼稚園型認定こども園"</f>
        <v>=幼稚園型認定こども園</v>
      </c>
      <c r="G29" s="146" t="str">
        <f>"=福法"</f>
        <v>=福法</v>
      </c>
      <c r="H29" s="146" t="str">
        <f>"=幼稚園型認定こども園"</f>
        <v>=幼稚園型認定こども園</v>
      </c>
      <c r="I29" s="146" t="str">
        <f>"=一財"</f>
        <v>=一財</v>
      </c>
      <c r="J29" s="146" t="str">
        <f>"=幼稚園型認定こども園"</f>
        <v>=幼稚園型認定こども園</v>
      </c>
      <c r="K29" s="146" t="str">
        <f>"=公財"</f>
        <v>=公財</v>
      </c>
      <c r="L29" s="146" t="str">
        <f>"=幼稚園型認定こども園"</f>
        <v>=幼稚園型認定こども園</v>
      </c>
      <c r="M29" s="146" t="str">
        <f>"=宗法"</f>
        <v>=宗法</v>
      </c>
      <c r="N29" s="146" t="str">
        <f>"=幼稚園型認定こども園"</f>
        <v>=幼稚園型認定こども園</v>
      </c>
      <c r="O29" s="146" t="str">
        <f>"=私立"</f>
        <v>=私立</v>
      </c>
      <c r="P29" s="146" t="str">
        <f>"=幼稚園型認定こども園"</f>
        <v>=幼稚園型認定こども園</v>
      </c>
      <c r="Q29" s="146" t="str">
        <f>"=個人"</f>
        <v>=個人</v>
      </c>
      <c r="R29" s="146" t="str">
        <f>"=幼稚園型認定こども園"</f>
        <v>=幼稚園型認定こども園</v>
      </c>
      <c r="S29" s="146" t="str">
        <f>"=医法"</f>
        <v>=医法</v>
      </c>
      <c r="T29" s="146" t="str">
        <f>"=幼稚園型認定こども園"</f>
        <v>=幼稚園型認定こども園</v>
      </c>
      <c r="U29" s="146" t="str">
        <f>"=社医"</f>
        <v>=社医</v>
      </c>
      <c r="V29" s="146" t="str">
        <f>"=幼稚園型認定こども園"</f>
        <v>=幼稚園型認定こども園</v>
      </c>
      <c r="W29" s="146" t="str">
        <f>"=生協"</f>
        <v>=生協</v>
      </c>
      <c r="X29" s="146" t="str">
        <f>"=幼稚園型認定こども園"</f>
        <v>=幼稚園型認定こども園</v>
      </c>
      <c r="Y29" s="146" t="str">
        <f>"=一社"</f>
        <v>=一社</v>
      </c>
      <c r="Z29" s="146" t="str">
        <f>"=幼稚園型認定こども園"</f>
        <v>=幼稚園型認定こども園</v>
      </c>
      <c r="AA29" s="146" t="str">
        <f>"=公社"</f>
        <v>=公社</v>
      </c>
      <c r="AB29" s="146" t="str">
        <f>"=幼稚園型認定こども園"</f>
        <v>=幼稚園型認定こども園</v>
      </c>
      <c r="AC29" s="146" t="str">
        <f>"=NPO"</f>
        <v>=NPO</v>
      </c>
      <c r="AD29" s="146" t="str">
        <f>"=幼稚園型認定こども園"</f>
        <v>=幼稚園型認定こども園</v>
      </c>
      <c r="AE29" s="146" t="str">
        <f>"=学法"</f>
        <v>=学法</v>
      </c>
      <c r="AF29" s="146" t="str">
        <f>"=幼稚園型認定こども園"</f>
        <v>=幼稚園型認定こども園</v>
      </c>
      <c r="AG29" s="146" t="str">
        <f>"=株式"</f>
        <v>=株式</v>
      </c>
      <c r="AH29" s="146" t="str">
        <f>"=幼稚園型認定こども園"</f>
        <v>=幼稚園型認定こども園</v>
      </c>
      <c r="AI29" s="146" t="str">
        <f>"=日赤"</f>
        <v>=日赤</v>
      </c>
      <c r="AJ29" s="146" t="str">
        <f>"=幼稚園型認定こども園"</f>
        <v>=幼稚園型認定こども園</v>
      </c>
      <c r="AK29" s="146" t="str">
        <f>"=有限"</f>
        <v>=有限</v>
      </c>
    </row>
    <row r="30" spans="2:37" x14ac:dyDescent="0.15">
      <c r="B30" s="144" t="s">
        <v>3068</v>
      </c>
      <c r="C30" s="144" t="s">
        <v>5384</v>
      </c>
      <c r="D30" s="144" t="s">
        <v>3068</v>
      </c>
      <c r="E30" s="144" t="s">
        <v>5384</v>
      </c>
      <c r="F30" s="144" t="s">
        <v>3068</v>
      </c>
      <c r="G30" s="144" t="s">
        <v>5384</v>
      </c>
      <c r="H30" s="144" t="s">
        <v>3068</v>
      </c>
      <c r="I30" s="144" t="s">
        <v>5384</v>
      </c>
      <c r="J30" s="144" t="s">
        <v>3068</v>
      </c>
      <c r="K30" s="144" t="s">
        <v>5384</v>
      </c>
      <c r="L30" s="144" t="s">
        <v>3068</v>
      </c>
      <c r="M30" s="144" t="s">
        <v>5384</v>
      </c>
      <c r="N30" s="144" t="s">
        <v>3068</v>
      </c>
      <c r="O30" s="144" t="s">
        <v>5384</v>
      </c>
      <c r="P30" s="144" t="s">
        <v>3068</v>
      </c>
      <c r="Q30" s="144" t="s">
        <v>5384</v>
      </c>
      <c r="R30" s="144" t="s">
        <v>3068</v>
      </c>
      <c r="S30" s="144" t="s">
        <v>5384</v>
      </c>
      <c r="T30" s="144" t="s">
        <v>3068</v>
      </c>
      <c r="U30" s="144" t="s">
        <v>5384</v>
      </c>
      <c r="V30" s="144" t="s">
        <v>3068</v>
      </c>
      <c r="W30" s="144" t="s">
        <v>5384</v>
      </c>
      <c r="X30" s="144" t="s">
        <v>3068</v>
      </c>
      <c r="Y30" s="144" t="s">
        <v>5384</v>
      </c>
      <c r="Z30" s="144" t="s">
        <v>3068</v>
      </c>
      <c r="AA30" s="144" t="s">
        <v>5384</v>
      </c>
      <c r="AB30" s="144" t="s">
        <v>3068</v>
      </c>
      <c r="AC30" s="144" t="s">
        <v>5384</v>
      </c>
      <c r="AD30" s="144" t="s">
        <v>3068</v>
      </c>
      <c r="AE30" s="144" t="s">
        <v>5384</v>
      </c>
      <c r="AF30" s="144" t="s">
        <v>3068</v>
      </c>
      <c r="AG30" s="144" t="s">
        <v>5384</v>
      </c>
      <c r="AH30" s="144" t="s">
        <v>3068</v>
      </c>
      <c r="AI30" s="144" t="s">
        <v>5384</v>
      </c>
      <c r="AJ30" s="144" t="s">
        <v>3068</v>
      </c>
      <c r="AK30" s="144" t="s">
        <v>5384</v>
      </c>
    </row>
    <row r="31" spans="2:37" x14ac:dyDescent="0.15">
      <c r="B31" s="146" t="str">
        <f>"=保育所型認定こども園"</f>
        <v>=保育所型認定こども園</v>
      </c>
      <c r="C31" s="146" t="str">
        <f>"=公"</f>
        <v>=公</v>
      </c>
      <c r="D31" s="146" t="str">
        <f>"=保育所型認定こども園"</f>
        <v>=保育所型認定こども園</v>
      </c>
      <c r="E31" s="146" t="str">
        <f>"=独法"</f>
        <v>=独法</v>
      </c>
      <c r="F31" s="146" t="str">
        <f>"=保育所型認定こども園"</f>
        <v>=保育所型認定こども園</v>
      </c>
      <c r="G31" s="146" t="str">
        <f>"=福法"</f>
        <v>=福法</v>
      </c>
      <c r="H31" s="146" t="str">
        <f>"=保育所型認定こども園"</f>
        <v>=保育所型認定こども園</v>
      </c>
      <c r="I31" s="146" t="str">
        <f>"=一財"</f>
        <v>=一財</v>
      </c>
      <c r="J31" s="146" t="str">
        <f>"=保育所型認定こども園"</f>
        <v>=保育所型認定こども園</v>
      </c>
      <c r="K31" s="146" t="str">
        <f>"=公財"</f>
        <v>=公財</v>
      </c>
      <c r="L31" s="146" t="str">
        <f>"=保育所型認定こども園"</f>
        <v>=保育所型認定こども園</v>
      </c>
      <c r="M31" s="146" t="str">
        <f>"=宗法"</f>
        <v>=宗法</v>
      </c>
      <c r="N31" s="146" t="str">
        <f>"=保育所型認定こども園"</f>
        <v>=保育所型認定こども園</v>
      </c>
      <c r="O31" s="146" t="str">
        <f>"=私立"</f>
        <v>=私立</v>
      </c>
      <c r="P31" s="146" t="str">
        <f>"=保育所型認定こども園"</f>
        <v>=保育所型認定こども園</v>
      </c>
      <c r="Q31" s="146" t="str">
        <f>"=個人"</f>
        <v>=個人</v>
      </c>
      <c r="R31" s="146" t="str">
        <f>"=保育所型認定こども園"</f>
        <v>=保育所型認定こども園</v>
      </c>
      <c r="S31" s="146" t="str">
        <f>"=医法"</f>
        <v>=医法</v>
      </c>
      <c r="T31" s="146" t="str">
        <f>"=保育所型認定こども園"</f>
        <v>=保育所型認定こども園</v>
      </c>
      <c r="U31" s="146" t="str">
        <f>"=社医"</f>
        <v>=社医</v>
      </c>
      <c r="V31" s="146" t="str">
        <f>"=保育所型認定こども園"</f>
        <v>=保育所型認定こども園</v>
      </c>
      <c r="W31" s="146" t="str">
        <f>"=生協"</f>
        <v>=生協</v>
      </c>
      <c r="X31" s="146" t="str">
        <f>"=保育所型認定こども園"</f>
        <v>=保育所型認定こども園</v>
      </c>
      <c r="Y31" s="146" t="str">
        <f>"=一社"</f>
        <v>=一社</v>
      </c>
      <c r="Z31" s="146" t="str">
        <f>"=保育所型認定こども園"</f>
        <v>=保育所型認定こども園</v>
      </c>
      <c r="AA31" s="146" t="str">
        <f>"=公社"</f>
        <v>=公社</v>
      </c>
      <c r="AB31" s="146" t="str">
        <f>"=保育所型認定こども園"</f>
        <v>=保育所型認定こども園</v>
      </c>
      <c r="AC31" s="146" t="str">
        <f>"=NPO"</f>
        <v>=NPO</v>
      </c>
      <c r="AD31" s="146" t="str">
        <f>"=保育所型認定こども園"</f>
        <v>=保育所型認定こども園</v>
      </c>
      <c r="AE31" s="146" t="str">
        <f>"=学法"</f>
        <v>=学法</v>
      </c>
      <c r="AF31" s="146" t="str">
        <f>"=保育所型認定こども園"</f>
        <v>=保育所型認定こども園</v>
      </c>
      <c r="AG31" s="146" t="str">
        <f>"=株式"</f>
        <v>=株式</v>
      </c>
      <c r="AH31" s="146" t="str">
        <f>"=保育所型認定こども園"</f>
        <v>=保育所型認定こども園</v>
      </c>
      <c r="AI31" s="146" t="str">
        <f>"=日赤"</f>
        <v>=日赤</v>
      </c>
      <c r="AJ31" s="146" t="str">
        <f>"=保育所型認定こども園"</f>
        <v>=保育所型認定こども園</v>
      </c>
      <c r="AK31" s="146" t="str">
        <f>"=有限"</f>
        <v>=有限</v>
      </c>
    </row>
    <row r="32" spans="2:37" x14ac:dyDescent="0.15">
      <c r="B32" s="144" t="s">
        <v>3068</v>
      </c>
      <c r="C32" s="144" t="s">
        <v>5384</v>
      </c>
      <c r="D32" s="144" t="s">
        <v>3068</v>
      </c>
      <c r="E32" s="144" t="s">
        <v>5384</v>
      </c>
      <c r="F32" s="144" t="s">
        <v>3068</v>
      </c>
      <c r="G32" s="144" t="s">
        <v>5384</v>
      </c>
      <c r="H32" s="144" t="s">
        <v>3068</v>
      </c>
      <c r="I32" s="144" t="s">
        <v>5384</v>
      </c>
      <c r="J32" s="144" t="s">
        <v>3068</v>
      </c>
      <c r="K32" s="144" t="s">
        <v>5385</v>
      </c>
      <c r="L32" s="144" t="s">
        <v>3068</v>
      </c>
      <c r="M32" s="144" t="s">
        <v>5384</v>
      </c>
      <c r="N32" s="144" t="s">
        <v>3068</v>
      </c>
      <c r="O32" s="144" t="s">
        <v>5384</v>
      </c>
      <c r="P32" s="144" t="s">
        <v>3068</v>
      </c>
      <c r="Q32" s="144" t="s">
        <v>5384</v>
      </c>
      <c r="R32" s="144" t="s">
        <v>3068</v>
      </c>
      <c r="S32" s="144" t="s">
        <v>5384</v>
      </c>
      <c r="T32" s="144" t="s">
        <v>3068</v>
      </c>
      <c r="U32" s="144" t="s">
        <v>5384</v>
      </c>
      <c r="V32" s="144" t="s">
        <v>3068</v>
      </c>
      <c r="W32" s="144" t="s">
        <v>5384</v>
      </c>
      <c r="X32" s="144" t="s">
        <v>3068</v>
      </c>
      <c r="Y32" s="144" t="s">
        <v>5384</v>
      </c>
      <c r="Z32" s="144" t="s">
        <v>3068</v>
      </c>
      <c r="AA32" s="144" t="s">
        <v>5384</v>
      </c>
      <c r="AB32" s="144" t="s">
        <v>3068</v>
      </c>
      <c r="AC32" s="144" t="s">
        <v>5384</v>
      </c>
      <c r="AD32" s="144" t="s">
        <v>3068</v>
      </c>
      <c r="AE32" s="144" t="s">
        <v>5384</v>
      </c>
      <c r="AF32" s="144" t="s">
        <v>3068</v>
      </c>
      <c r="AG32" s="144" t="s">
        <v>5384</v>
      </c>
      <c r="AH32" s="144" t="s">
        <v>3068</v>
      </c>
      <c r="AI32" s="144" t="s">
        <v>5384</v>
      </c>
      <c r="AJ32" s="144" t="s">
        <v>3068</v>
      </c>
      <c r="AK32" s="144" t="s">
        <v>5384</v>
      </c>
    </row>
    <row r="33" spans="2:37" x14ac:dyDescent="0.15">
      <c r="B33" s="146" t="str">
        <f>"=障害者支援施設"</f>
        <v>=障害者支援施設</v>
      </c>
      <c r="C33" s="146" t="str">
        <f>"=公"</f>
        <v>=公</v>
      </c>
      <c r="D33" s="146" t="str">
        <f>"=障害者支援施設"</f>
        <v>=障害者支援施設</v>
      </c>
      <c r="E33" s="146" t="str">
        <f>"=独法"</f>
        <v>=独法</v>
      </c>
      <c r="F33" s="146" t="str">
        <f>"=障害者支援施設"</f>
        <v>=障害者支援施設</v>
      </c>
      <c r="G33" s="146" t="str">
        <f>"=福法"</f>
        <v>=福法</v>
      </c>
      <c r="H33" s="146" t="str">
        <f>"=障害者支援施設"</f>
        <v>=障害者支援施設</v>
      </c>
      <c r="I33" s="146" t="str">
        <f>"=一財"</f>
        <v>=一財</v>
      </c>
      <c r="J33" s="146" t="str">
        <f>"=障害者支援施設"</f>
        <v>=障害者支援施設</v>
      </c>
      <c r="K33" s="146" t="str">
        <f>"=公財"</f>
        <v>=公財</v>
      </c>
      <c r="L33" s="146" t="str">
        <f>"=障害者支援施設"</f>
        <v>=障害者支援施設</v>
      </c>
      <c r="M33" s="146" t="str">
        <f>"=宗法"</f>
        <v>=宗法</v>
      </c>
      <c r="N33" s="146" t="str">
        <f>"=障害者支援施設"</f>
        <v>=障害者支援施設</v>
      </c>
      <c r="O33" s="146" t="str">
        <f>"=私立"</f>
        <v>=私立</v>
      </c>
      <c r="P33" s="146" t="str">
        <f>"=障害者支援施設"</f>
        <v>=障害者支援施設</v>
      </c>
      <c r="Q33" s="146" t="str">
        <f>"=個人"</f>
        <v>=個人</v>
      </c>
      <c r="R33" s="146" t="str">
        <f>"=障害者支援施設"</f>
        <v>=障害者支援施設</v>
      </c>
      <c r="S33" s="146" t="str">
        <f>"=医法"</f>
        <v>=医法</v>
      </c>
      <c r="T33" s="146" t="str">
        <f>"=障害者支援施設"</f>
        <v>=障害者支援施設</v>
      </c>
      <c r="U33" s="146" t="str">
        <f>"=社医"</f>
        <v>=社医</v>
      </c>
      <c r="V33" s="146" t="str">
        <f>"=障害者支援施設"</f>
        <v>=障害者支援施設</v>
      </c>
      <c r="W33" s="146" t="str">
        <f>"=生協"</f>
        <v>=生協</v>
      </c>
      <c r="X33" s="146" t="str">
        <f>"=障害者支援施設"</f>
        <v>=障害者支援施設</v>
      </c>
      <c r="Y33" s="146" t="str">
        <f>"=一社"</f>
        <v>=一社</v>
      </c>
      <c r="Z33" s="146" t="str">
        <f>"=障害者支援施設"</f>
        <v>=障害者支援施設</v>
      </c>
      <c r="AA33" s="146" t="str">
        <f>"=公社"</f>
        <v>=公社</v>
      </c>
      <c r="AB33" s="146" t="str">
        <f>"=障害者支援施設"</f>
        <v>=障害者支援施設</v>
      </c>
      <c r="AC33" s="146" t="str">
        <f>"=NPO"</f>
        <v>=NPO</v>
      </c>
      <c r="AD33" s="146" t="str">
        <f>"=障害者支援施設"</f>
        <v>=障害者支援施設</v>
      </c>
      <c r="AE33" s="146" t="str">
        <f>"=学法"</f>
        <v>=学法</v>
      </c>
      <c r="AF33" s="146" t="str">
        <f>"=障害者支援施設"</f>
        <v>=障害者支援施設</v>
      </c>
      <c r="AG33" s="146" t="str">
        <f>"=株式"</f>
        <v>=株式</v>
      </c>
      <c r="AH33" s="146" t="str">
        <f>"=障害者支援施設"</f>
        <v>=障害者支援施設</v>
      </c>
      <c r="AI33" s="146" t="str">
        <f>"=日赤"</f>
        <v>=日赤</v>
      </c>
      <c r="AJ33" s="146" t="str">
        <f>"=障害者支援施設"</f>
        <v>=障害者支援施設</v>
      </c>
      <c r="AK33" s="146" t="str">
        <f>"=有限"</f>
        <v>=有限</v>
      </c>
    </row>
    <row r="34" spans="2:37" x14ac:dyDescent="0.15">
      <c r="B34" s="144" t="s">
        <v>3068</v>
      </c>
      <c r="C34" s="144" t="s">
        <v>5385</v>
      </c>
      <c r="D34" s="144" t="s">
        <v>3068</v>
      </c>
      <c r="E34" s="144" t="s">
        <v>5384</v>
      </c>
      <c r="F34" s="144" t="s">
        <v>3068</v>
      </c>
      <c r="G34" s="144" t="s">
        <v>5384</v>
      </c>
      <c r="H34" s="144" t="s">
        <v>3068</v>
      </c>
      <c r="I34" s="144" t="s">
        <v>5384</v>
      </c>
      <c r="J34" s="144" t="s">
        <v>3068</v>
      </c>
      <c r="K34" s="144" t="s">
        <v>5384</v>
      </c>
      <c r="L34" s="144" t="s">
        <v>3068</v>
      </c>
      <c r="M34" s="144" t="s">
        <v>5384</v>
      </c>
      <c r="N34" s="144" t="s">
        <v>3068</v>
      </c>
      <c r="O34" s="144" t="s">
        <v>5384</v>
      </c>
      <c r="P34" s="144" t="s">
        <v>3068</v>
      </c>
      <c r="Q34" s="144" t="s">
        <v>5384</v>
      </c>
      <c r="R34" s="144" t="s">
        <v>3068</v>
      </c>
      <c r="S34" s="144" t="s">
        <v>5384</v>
      </c>
      <c r="T34" s="144" t="s">
        <v>3068</v>
      </c>
      <c r="U34" s="144" t="s">
        <v>5384</v>
      </c>
      <c r="V34" s="144" t="s">
        <v>3068</v>
      </c>
      <c r="W34" s="144" t="s">
        <v>5384</v>
      </c>
      <c r="X34" s="144" t="s">
        <v>3068</v>
      </c>
      <c r="Y34" s="144" t="s">
        <v>5384</v>
      </c>
      <c r="Z34" s="144" t="s">
        <v>3068</v>
      </c>
      <c r="AA34" s="144" t="s">
        <v>5384</v>
      </c>
      <c r="AB34" s="144" t="s">
        <v>3068</v>
      </c>
      <c r="AC34" s="144" t="s">
        <v>5384</v>
      </c>
      <c r="AD34" s="144" t="s">
        <v>3068</v>
      </c>
      <c r="AE34" s="144" t="s">
        <v>5384</v>
      </c>
      <c r="AF34" s="144" t="s">
        <v>3068</v>
      </c>
      <c r="AG34" s="144" t="s">
        <v>5384</v>
      </c>
      <c r="AH34" s="144" t="s">
        <v>3068</v>
      </c>
      <c r="AI34" s="144" t="s">
        <v>5384</v>
      </c>
      <c r="AJ34" s="144" t="s">
        <v>3068</v>
      </c>
      <c r="AK34" s="144" t="s">
        <v>5384</v>
      </c>
    </row>
    <row r="35" spans="2:37" x14ac:dyDescent="0.15">
      <c r="B35" s="146" t="str">
        <f>"=救護施設"</f>
        <v>=救護施設</v>
      </c>
      <c r="C35" s="146" t="str">
        <f>"=公"</f>
        <v>=公</v>
      </c>
      <c r="D35" s="146" t="str">
        <f>"=救護施設"</f>
        <v>=救護施設</v>
      </c>
      <c r="E35" s="146" t="str">
        <f>"=独法"</f>
        <v>=独法</v>
      </c>
      <c r="F35" s="146" t="str">
        <f>"=救護施設"</f>
        <v>=救護施設</v>
      </c>
      <c r="G35" s="146" t="str">
        <f>"=福法"</f>
        <v>=福法</v>
      </c>
      <c r="H35" s="146" t="str">
        <f>"=救護施設"</f>
        <v>=救護施設</v>
      </c>
      <c r="I35" s="146" t="str">
        <f>"=一財"</f>
        <v>=一財</v>
      </c>
      <c r="J35" s="146" t="str">
        <f>"=救護施設"</f>
        <v>=救護施設</v>
      </c>
      <c r="K35" s="146" t="str">
        <f>"=公財"</f>
        <v>=公財</v>
      </c>
      <c r="L35" s="146" t="str">
        <f>"=救護施設"</f>
        <v>=救護施設</v>
      </c>
      <c r="M35" s="146" t="str">
        <f>"=宗法"</f>
        <v>=宗法</v>
      </c>
      <c r="N35" s="146" t="str">
        <f>"=救護施設"</f>
        <v>=救護施設</v>
      </c>
      <c r="O35" s="146" t="str">
        <f>"=私立"</f>
        <v>=私立</v>
      </c>
      <c r="P35" s="146" t="str">
        <f>"=救護施設"</f>
        <v>=救護施設</v>
      </c>
      <c r="Q35" s="146" t="str">
        <f>"=個人"</f>
        <v>=個人</v>
      </c>
      <c r="R35" s="146" t="str">
        <f>"=救護施設"</f>
        <v>=救護施設</v>
      </c>
      <c r="S35" s="146" t="str">
        <f>"=医法"</f>
        <v>=医法</v>
      </c>
      <c r="T35" s="146" t="str">
        <f>"=救護施設"</f>
        <v>=救護施設</v>
      </c>
      <c r="U35" s="146" t="str">
        <f>"=社医"</f>
        <v>=社医</v>
      </c>
      <c r="V35" s="146" t="str">
        <f>"=救護施設"</f>
        <v>=救護施設</v>
      </c>
      <c r="W35" s="146" t="str">
        <f>"=生協"</f>
        <v>=生協</v>
      </c>
      <c r="X35" s="146" t="str">
        <f>"=救護施設"</f>
        <v>=救護施設</v>
      </c>
      <c r="Y35" s="146" t="str">
        <f>"=一社"</f>
        <v>=一社</v>
      </c>
      <c r="Z35" s="146" t="str">
        <f>"=救護施設"</f>
        <v>=救護施設</v>
      </c>
      <c r="AA35" s="146" t="str">
        <f>"=公社"</f>
        <v>=公社</v>
      </c>
      <c r="AB35" s="146" t="str">
        <f>"=救護施設"</f>
        <v>=救護施設</v>
      </c>
      <c r="AC35" s="146" t="str">
        <f>"=NPO"</f>
        <v>=NPO</v>
      </c>
      <c r="AD35" s="146" t="str">
        <f>"=救護施設"</f>
        <v>=救護施設</v>
      </c>
      <c r="AE35" s="146" t="str">
        <f>"=学法"</f>
        <v>=学法</v>
      </c>
      <c r="AF35" s="146" t="str">
        <f>"=救護施設"</f>
        <v>=救護施設</v>
      </c>
      <c r="AG35" s="146" t="str">
        <f>"=株式"</f>
        <v>=株式</v>
      </c>
      <c r="AH35" s="146" t="str">
        <f>"=救護施設"</f>
        <v>=救護施設</v>
      </c>
      <c r="AI35" s="146" t="str">
        <f>"=日赤"</f>
        <v>=日赤</v>
      </c>
      <c r="AJ35" s="146" t="str">
        <f>"=救護施設"</f>
        <v>=救護施設</v>
      </c>
      <c r="AK35" s="146" t="str">
        <f>"=有限"</f>
        <v>=有限</v>
      </c>
    </row>
    <row r="36" spans="2:37" x14ac:dyDescent="0.15">
      <c r="B36" s="144" t="s">
        <v>3068</v>
      </c>
      <c r="C36" s="144" t="s">
        <v>5384</v>
      </c>
      <c r="D36" s="144" t="s">
        <v>3068</v>
      </c>
      <c r="E36" s="144" t="s">
        <v>5384</v>
      </c>
      <c r="F36" s="144" t="s">
        <v>3068</v>
      </c>
      <c r="G36" s="144" t="s">
        <v>5384</v>
      </c>
      <c r="H36" s="144" t="s">
        <v>3068</v>
      </c>
      <c r="I36" s="144" t="s">
        <v>5384</v>
      </c>
      <c r="J36" s="144" t="s">
        <v>3068</v>
      </c>
      <c r="K36" s="144" t="s">
        <v>5384</v>
      </c>
      <c r="L36" s="144" t="s">
        <v>3068</v>
      </c>
      <c r="M36" s="144" t="s">
        <v>5384</v>
      </c>
      <c r="N36" s="144" t="s">
        <v>3068</v>
      </c>
      <c r="O36" s="144" t="s">
        <v>5384</v>
      </c>
      <c r="P36" s="144" t="s">
        <v>3068</v>
      </c>
      <c r="Q36" s="144" t="s">
        <v>5384</v>
      </c>
      <c r="R36" s="144" t="s">
        <v>3068</v>
      </c>
      <c r="S36" s="144" t="s">
        <v>5384</v>
      </c>
      <c r="T36" s="144" t="s">
        <v>3068</v>
      </c>
      <c r="U36" s="144" t="s">
        <v>5384</v>
      </c>
      <c r="V36" s="144" t="s">
        <v>3068</v>
      </c>
      <c r="W36" s="144" t="s">
        <v>5384</v>
      </c>
      <c r="X36" s="144" t="s">
        <v>3068</v>
      </c>
      <c r="Y36" s="144" t="s">
        <v>5384</v>
      </c>
      <c r="Z36" s="144" t="s">
        <v>3068</v>
      </c>
      <c r="AA36" s="144" t="s">
        <v>5384</v>
      </c>
      <c r="AB36" s="144" t="s">
        <v>3068</v>
      </c>
      <c r="AC36" s="144" t="s">
        <v>5384</v>
      </c>
      <c r="AD36" s="144" t="s">
        <v>3068</v>
      </c>
      <c r="AE36" s="144" t="s">
        <v>5384</v>
      </c>
      <c r="AF36" s="144" t="s">
        <v>3068</v>
      </c>
      <c r="AG36" s="144" t="s">
        <v>5384</v>
      </c>
      <c r="AH36" s="144" t="s">
        <v>3068</v>
      </c>
      <c r="AI36" s="144" t="s">
        <v>5384</v>
      </c>
      <c r="AJ36" s="144" t="s">
        <v>3068</v>
      </c>
      <c r="AK36" s="144" t="s">
        <v>5384</v>
      </c>
    </row>
    <row r="37" spans="2:37" x14ac:dyDescent="0.15">
      <c r="B37" s="146" t="str">
        <f>"=養護老人ホーム"</f>
        <v>=養護老人ホーム</v>
      </c>
      <c r="C37" s="146" t="str">
        <f>"=公"</f>
        <v>=公</v>
      </c>
      <c r="D37" s="146" t="str">
        <f>"=養護老人ホーム"</f>
        <v>=養護老人ホーム</v>
      </c>
      <c r="E37" s="146" t="str">
        <f>"=独法"</f>
        <v>=独法</v>
      </c>
      <c r="F37" s="146" t="str">
        <f>"=養護老人ホーム"</f>
        <v>=養護老人ホーム</v>
      </c>
      <c r="G37" s="146" t="str">
        <f>"=福法"</f>
        <v>=福法</v>
      </c>
      <c r="H37" s="146" t="str">
        <f>"=養護老人ホーム"</f>
        <v>=養護老人ホーム</v>
      </c>
      <c r="I37" s="146" t="str">
        <f>"=一財"</f>
        <v>=一財</v>
      </c>
      <c r="J37" s="146" t="str">
        <f>"=養護老人ホーム"</f>
        <v>=養護老人ホーム</v>
      </c>
      <c r="K37" s="146" t="str">
        <f>"=公財"</f>
        <v>=公財</v>
      </c>
      <c r="L37" s="146" t="str">
        <f>"=養護老人ホーム"</f>
        <v>=養護老人ホーム</v>
      </c>
      <c r="M37" s="146" t="str">
        <f>"=宗法"</f>
        <v>=宗法</v>
      </c>
      <c r="N37" s="146" t="str">
        <f>"=養護老人ホーム"</f>
        <v>=養護老人ホーム</v>
      </c>
      <c r="O37" s="146" t="str">
        <f>"=私立"</f>
        <v>=私立</v>
      </c>
      <c r="P37" s="146" t="str">
        <f>"=養護老人ホーム"</f>
        <v>=養護老人ホーム</v>
      </c>
      <c r="Q37" s="146" t="str">
        <f>"=個人"</f>
        <v>=個人</v>
      </c>
      <c r="R37" s="146" t="str">
        <f>"=養護老人ホーム"</f>
        <v>=養護老人ホーム</v>
      </c>
      <c r="S37" s="146" t="str">
        <f>"=医法"</f>
        <v>=医法</v>
      </c>
      <c r="T37" s="146" t="str">
        <f>"=養護老人ホーム"</f>
        <v>=養護老人ホーム</v>
      </c>
      <c r="U37" s="146" t="str">
        <f>"=社医"</f>
        <v>=社医</v>
      </c>
      <c r="V37" s="146" t="str">
        <f>"=養護老人ホーム"</f>
        <v>=養護老人ホーム</v>
      </c>
      <c r="W37" s="146" t="str">
        <f>"=生協"</f>
        <v>=生協</v>
      </c>
      <c r="X37" s="146" t="str">
        <f>"=養護老人ホーム"</f>
        <v>=養護老人ホーム</v>
      </c>
      <c r="Y37" s="146" t="str">
        <f>"=一社"</f>
        <v>=一社</v>
      </c>
      <c r="Z37" s="146" t="str">
        <f>"=養護老人ホーム"</f>
        <v>=養護老人ホーム</v>
      </c>
      <c r="AA37" s="146" t="str">
        <f>"=公社"</f>
        <v>=公社</v>
      </c>
      <c r="AB37" s="146" t="str">
        <f>"=養護老人ホーム"</f>
        <v>=養護老人ホーム</v>
      </c>
      <c r="AC37" s="146" t="str">
        <f>"=NPO"</f>
        <v>=NPO</v>
      </c>
      <c r="AD37" s="146" t="str">
        <f>"=養護老人ホーム"</f>
        <v>=養護老人ホーム</v>
      </c>
      <c r="AE37" s="146" t="str">
        <f>"=学法"</f>
        <v>=学法</v>
      </c>
      <c r="AF37" s="146" t="str">
        <f>"=養護老人ホーム"</f>
        <v>=養護老人ホーム</v>
      </c>
      <c r="AG37" s="146" t="str">
        <f>"=株式"</f>
        <v>=株式</v>
      </c>
      <c r="AH37" s="146" t="str">
        <f>"=養護老人ホーム"</f>
        <v>=養護老人ホーム</v>
      </c>
      <c r="AI37" s="146" t="str">
        <f>"=日赤"</f>
        <v>=日赤</v>
      </c>
      <c r="AJ37" s="146" t="str">
        <f>"=養護老人ホーム"</f>
        <v>=養護老人ホーム</v>
      </c>
      <c r="AK37" s="146" t="str">
        <f>"=有限"</f>
        <v>=有限</v>
      </c>
    </row>
    <row r="38" spans="2:37" x14ac:dyDescent="0.15">
      <c r="B38" s="144" t="s">
        <v>3068</v>
      </c>
      <c r="C38" s="144" t="s">
        <v>5384</v>
      </c>
      <c r="D38" s="144" t="s">
        <v>3068</v>
      </c>
      <c r="E38" s="144" t="s">
        <v>5384</v>
      </c>
      <c r="F38" s="144" t="s">
        <v>3068</v>
      </c>
      <c r="G38" s="144" t="s">
        <v>5384</v>
      </c>
      <c r="H38" s="144" t="s">
        <v>3068</v>
      </c>
      <c r="I38" s="144" t="s">
        <v>5384</v>
      </c>
      <c r="J38" s="144" t="s">
        <v>3068</v>
      </c>
      <c r="K38" s="144" t="s">
        <v>5384</v>
      </c>
      <c r="L38" s="144" t="s">
        <v>3068</v>
      </c>
      <c r="M38" s="144" t="s">
        <v>5385</v>
      </c>
      <c r="N38" s="144" t="s">
        <v>3068</v>
      </c>
      <c r="O38" s="144" t="s">
        <v>5385</v>
      </c>
      <c r="P38" s="144" t="s">
        <v>3068</v>
      </c>
      <c r="Q38" s="144" t="s">
        <v>5385</v>
      </c>
      <c r="R38" s="144" t="s">
        <v>3068</v>
      </c>
      <c r="S38" s="144" t="s">
        <v>5385</v>
      </c>
      <c r="T38" s="144" t="s">
        <v>3068</v>
      </c>
      <c r="U38" s="144" t="s">
        <v>5385</v>
      </c>
      <c r="V38" s="144" t="s">
        <v>3068</v>
      </c>
      <c r="W38" s="144" t="s">
        <v>5385</v>
      </c>
      <c r="X38" s="144" t="s">
        <v>3068</v>
      </c>
      <c r="Y38" s="144" t="s">
        <v>5385</v>
      </c>
      <c r="Z38" s="144" t="s">
        <v>3068</v>
      </c>
      <c r="AA38" s="144" t="s">
        <v>5385</v>
      </c>
      <c r="AB38" s="144" t="s">
        <v>3068</v>
      </c>
      <c r="AC38" s="144" t="s">
        <v>5385</v>
      </c>
      <c r="AD38" s="144" t="s">
        <v>3068</v>
      </c>
      <c r="AE38" s="144" t="s">
        <v>5385</v>
      </c>
      <c r="AF38" s="144" t="s">
        <v>3068</v>
      </c>
      <c r="AG38" s="144" t="s">
        <v>5385</v>
      </c>
      <c r="AH38" s="144" t="s">
        <v>3068</v>
      </c>
      <c r="AI38" s="144" t="s">
        <v>5385</v>
      </c>
      <c r="AJ38" s="144" t="s">
        <v>3068</v>
      </c>
      <c r="AK38" s="144" t="s">
        <v>5385</v>
      </c>
    </row>
    <row r="39" spans="2:37" x14ac:dyDescent="0.15">
      <c r="B39" s="146" t="str">
        <f>"=特別養護老人ホーム"</f>
        <v>=特別養護老人ホーム</v>
      </c>
      <c r="C39" s="146" t="str">
        <f>"=公"</f>
        <v>=公</v>
      </c>
      <c r="D39" s="146" t="str">
        <f>"=特別養護老人ホーム"</f>
        <v>=特別養護老人ホーム</v>
      </c>
      <c r="E39" s="146" t="str">
        <f>"=独法"</f>
        <v>=独法</v>
      </c>
      <c r="F39" s="146" t="str">
        <f>"=特別養護老人ホーム*"</f>
        <v>=特別養護老人ホーム*</v>
      </c>
      <c r="G39" s="146" t="str">
        <f>"=福法"</f>
        <v>=福法</v>
      </c>
      <c r="H39" s="146" t="str">
        <f>"=特別養護老人ホーム"</f>
        <v>=特別養護老人ホーム</v>
      </c>
      <c r="I39" s="146" t="str">
        <f>"=一財"</f>
        <v>=一財</v>
      </c>
      <c r="J39" s="146" t="str">
        <f>"=特別養護老人ホーム"</f>
        <v>=特別養護老人ホーム</v>
      </c>
      <c r="K39" s="146" t="str">
        <f>"=公財"</f>
        <v>=公財</v>
      </c>
      <c r="L39" s="146" t="str">
        <f>"=特別養護老人ホーム"</f>
        <v>=特別養護老人ホーム</v>
      </c>
      <c r="M39" s="146" t="str">
        <f>"=宗法"</f>
        <v>=宗法</v>
      </c>
      <c r="N39" s="146" t="str">
        <f>"=特別養護老人ホーム"</f>
        <v>=特別養護老人ホーム</v>
      </c>
      <c r="O39" s="146" t="str">
        <f>"=私立"</f>
        <v>=私立</v>
      </c>
      <c r="P39" s="146" t="str">
        <f>"=特別養護老人ホーム"</f>
        <v>=特別養護老人ホーム</v>
      </c>
      <c r="Q39" s="146" t="str">
        <f>"=個人"</f>
        <v>=個人</v>
      </c>
      <c r="R39" s="146" t="str">
        <f>"=特別養護老人ホーム"</f>
        <v>=特別養護老人ホーム</v>
      </c>
      <c r="S39" s="146" t="str">
        <f>"=医法"</f>
        <v>=医法</v>
      </c>
      <c r="T39" s="146" t="str">
        <f>"=特別養護老人ホーム"</f>
        <v>=特別養護老人ホーム</v>
      </c>
      <c r="U39" s="146" t="str">
        <f>"=社医"</f>
        <v>=社医</v>
      </c>
      <c r="V39" s="146" t="str">
        <f>"=特別養護老人ホーム"</f>
        <v>=特別養護老人ホーム</v>
      </c>
      <c r="W39" s="146" t="str">
        <f>"=生協"</f>
        <v>=生協</v>
      </c>
      <c r="X39" s="146" t="str">
        <f>"=特別養護老人ホーム"</f>
        <v>=特別養護老人ホーム</v>
      </c>
      <c r="Y39" s="146" t="str">
        <f>"=一社"</f>
        <v>=一社</v>
      </c>
      <c r="Z39" s="146" t="str">
        <f>"=特別養護老人ホーム"</f>
        <v>=特別養護老人ホーム</v>
      </c>
      <c r="AA39" s="146" t="str">
        <f>"=公社"</f>
        <v>=公社</v>
      </c>
      <c r="AB39" s="146" t="str">
        <f>"=特別養護老人ホーム"</f>
        <v>=特別養護老人ホーム</v>
      </c>
      <c r="AC39" s="146" t="str">
        <f>"=NPO"</f>
        <v>=NPO</v>
      </c>
      <c r="AD39" s="146" t="str">
        <f>"=特別養護老人ホーム"</f>
        <v>=特別養護老人ホーム</v>
      </c>
      <c r="AE39" s="146" t="str">
        <f>"=学法"</f>
        <v>=学法</v>
      </c>
      <c r="AF39" s="146" t="str">
        <f>"=特別養護老人ホーム"</f>
        <v>=特別養護老人ホーム</v>
      </c>
      <c r="AG39" s="146" t="str">
        <f>"=株式"</f>
        <v>=株式</v>
      </c>
      <c r="AH39" s="146" t="str">
        <f>"=特別養護老人ホーム"</f>
        <v>=特別養護老人ホーム</v>
      </c>
      <c r="AI39" s="146" t="str">
        <f>"=日赤"</f>
        <v>=日赤</v>
      </c>
      <c r="AJ39" s="146" t="str">
        <f>"=特別養護老人ホーム"</f>
        <v>=特別養護老人ホーム</v>
      </c>
      <c r="AK39" s="146" t="str">
        <f>"=有限"</f>
        <v>=有限</v>
      </c>
    </row>
    <row r="40" spans="2:37" x14ac:dyDescent="0.15">
      <c r="B40" s="144" t="s">
        <v>3068</v>
      </c>
      <c r="C40" s="144" t="s">
        <v>5384</v>
      </c>
      <c r="D40" s="144" t="s">
        <v>3068</v>
      </c>
      <c r="E40" s="144" t="s">
        <v>5384</v>
      </c>
      <c r="F40" s="144" t="s">
        <v>3068</v>
      </c>
      <c r="G40" s="144" t="s">
        <v>5384</v>
      </c>
      <c r="H40" s="144" t="s">
        <v>3068</v>
      </c>
      <c r="I40" s="144" t="s">
        <v>5384</v>
      </c>
      <c r="J40" s="144" t="s">
        <v>3068</v>
      </c>
      <c r="K40" s="144" t="s">
        <v>5384</v>
      </c>
      <c r="L40" s="144" t="s">
        <v>3068</v>
      </c>
      <c r="M40" s="144" t="s">
        <v>5384</v>
      </c>
      <c r="N40" s="144" t="s">
        <v>3068</v>
      </c>
      <c r="O40" s="144" t="s">
        <v>5384</v>
      </c>
      <c r="P40" s="144" t="s">
        <v>3068</v>
      </c>
      <c r="Q40" s="144" t="s">
        <v>5384</v>
      </c>
      <c r="R40" s="144" t="s">
        <v>3068</v>
      </c>
      <c r="S40" s="144" t="s">
        <v>5384</v>
      </c>
      <c r="T40" s="144" t="s">
        <v>3068</v>
      </c>
      <c r="U40" s="144" t="s">
        <v>5384</v>
      </c>
      <c r="V40" s="144" t="s">
        <v>3068</v>
      </c>
      <c r="W40" s="144" t="s">
        <v>5384</v>
      </c>
      <c r="X40" s="144" t="s">
        <v>3068</v>
      </c>
      <c r="Y40" s="144" t="s">
        <v>5384</v>
      </c>
      <c r="Z40" s="144" t="s">
        <v>3068</v>
      </c>
      <c r="AA40" s="144" t="s">
        <v>5384</v>
      </c>
      <c r="AB40" s="144" t="s">
        <v>3068</v>
      </c>
      <c r="AC40" s="144" t="s">
        <v>5384</v>
      </c>
      <c r="AD40" s="144" t="s">
        <v>3068</v>
      </c>
      <c r="AE40" s="144" t="s">
        <v>5384</v>
      </c>
      <c r="AF40" s="144" t="s">
        <v>3068</v>
      </c>
      <c r="AG40" s="144" t="s">
        <v>5384</v>
      </c>
      <c r="AH40" s="144" t="s">
        <v>3068</v>
      </c>
      <c r="AI40" s="144" t="s">
        <v>5384</v>
      </c>
      <c r="AJ40" s="144" t="s">
        <v>3068</v>
      </c>
      <c r="AK40" s="144" t="s">
        <v>5384</v>
      </c>
    </row>
    <row r="41" spans="2:37" x14ac:dyDescent="0.15">
      <c r="B41" s="146" t="str">
        <f>"=軽費老人ホーム（Ａ型）"</f>
        <v>=軽費老人ホーム（Ａ型）</v>
      </c>
      <c r="C41" s="146" t="str">
        <f>"=公"</f>
        <v>=公</v>
      </c>
      <c r="D41" s="146" t="str">
        <f>"=軽費老人ホーム（Ａ型）"</f>
        <v>=軽費老人ホーム（Ａ型）</v>
      </c>
      <c r="E41" s="146" t="str">
        <f>"=独法"</f>
        <v>=独法</v>
      </c>
      <c r="F41" s="146" t="str">
        <f>"=軽費老人ホーム（Ａ型）"</f>
        <v>=軽費老人ホーム（Ａ型）</v>
      </c>
      <c r="G41" s="146" t="str">
        <f>"=福法"</f>
        <v>=福法</v>
      </c>
      <c r="H41" s="146" t="str">
        <f>"=軽費老人ホーム（Ａ型）"</f>
        <v>=軽費老人ホーム（Ａ型）</v>
      </c>
      <c r="I41" s="146" t="str">
        <f>"=一財"</f>
        <v>=一財</v>
      </c>
      <c r="J41" s="146" t="str">
        <f>"=軽費老人ホーム（Ａ型）"</f>
        <v>=軽費老人ホーム（Ａ型）</v>
      </c>
      <c r="K41" s="146" t="str">
        <f>"=公財"</f>
        <v>=公財</v>
      </c>
      <c r="L41" s="146" t="str">
        <f>"=軽費老人ホーム（Ａ型）"</f>
        <v>=軽費老人ホーム（Ａ型）</v>
      </c>
      <c r="M41" s="146" t="str">
        <f>"=宗法"</f>
        <v>=宗法</v>
      </c>
      <c r="N41" s="146" t="str">
        <f>"=軽費老人ホーム（Ａ型）"</f>
        <v>=軽費老人ホーム（Ａ型）</v>
      </c>
      <c r="O41" s="146" t="str">
        <f>"=私立"</f>
        <v>=私立</v>
      </c>
      <c r="P41" s="146" t="str">
        <f>"=軽費老人ホーム（Ａ型）"</f>
        <v>=軽費老人ホーム（Ａ型）</v>
      </c>
      <c r="Q41" s="146" t="str">
        <f>"=個人"</f>
        <v>=個人</v>
      </c>
      <c r="R41" s="146" t="str">
        <f>"=軽費老人ホーム（Ａ型）"</f>
        <v>=軽費老人ホーム（Ａ型）</v>
      </c>
      <c r="S41" s="146" t="str">
        <f>"=医法"</f>
        <v>=医法</v>
      </c>
      <c r="T41" s="146" t="str">
        <f>"=軽費老人ホーム（Ａ型）"</f>
        <v>=軽費老人ホーム（Ａ型）</v>
      </c>
      <c r="U41" s="146" t="str">
        <f>"=社医"</f>
        <v>=社医</v>
      </c>
      <c r="V41" s="146" t="str">
        <f>"=軽費老人ホーム（Ａ型）"</f>
        <v>=軽費老人ホーム（Ａ型）</v>
      </c>
      <c r="W41" s="146" t="str">
        <f>"=生協"</f>
        <v>=生協</v>
      </c>
      <c r="X41" s="146" t="str">
        <f>"=軽費老人ホーム（Ａ型）"</f>
        <v>=軽費老人ホーム（Ａ型）</v>
      </c>
      <c r="Y41" s="146" t="str">
        <f>"=一社"</f>
        <v>=一社</v>
      </c>
      <c r="Z41" s="146" t="str">
        <f>"=軽費老人ホーム（Ａ型）"</f>
        <v>=軽費老人ホーム（Ａ型）</v>
      </c>
      <c r="AA41" s="146" t="str">
        <f>"=公社"</f>
        <v>=公社</v>
      </c>
      <c r="AB41" s="146" t="str">
        <f>"=軽費老人ホーム（Ａ型）"</f>
        <v>=軽費老人ホーム（Ａ型）</v>
      </c>
      <c r="AC41" s="146" t="str">
        <f>"=NPO"</f>
        <v>=NPO</v>
      </c>
      <c r="AD41" s="146" t="str">
        <f>"=軽費老人ホーム（Ａ型）"</f>
        <v>=軽費老人ホーム（Ａ型）</v>
      </c>
      <c r="AE41" s="146" t="str">
        <f>"=学法"</f>
        <v>=学法</v>
      </c>
      <c r="AF41" s="146" t="str">
        <f>"=軽費老人ホーム（Ａ型）"</f>
        <v>=軽費老人ホーム（Ａ型）</v>
      </c>
      <c r="AG41" s="146" t="str">
        <f>"=株式"</f>
        <v>=株式</v>
      </c>
      <c r="AH41" s="146" t="str">
        <f>"=軽費老人ホーム（Ａ型）"</f>
        <v>=軽費老人ホーム（Ａ型）</v>
      </c>
      <c r="AI41" s="146" t="str">
        <f>"=日赤"</f>
        <v>=日赤</v>
      </c>
      <c r="AJ41" s="146" t="str">
        <f>"=軽費老人ホーム（Ａ型）"</f>
        <v>=軽費老人ホーム（Ａ型）</v>
      </c>
      <c r="AK41" s="146" t="str">
        <f>"=有限"</f>
        <v>=有限</v>
      </c>
    </row>
    <row r="42" spans="2:37" x14ac:dyDescent="0.15">
      <c r="B42" s="144" t="s">
        <v>3068</v>
      </c>
      <c r="C42" s="144" t="s">
        <v>5384</v>
      </c>
      <c r="D42" s="144" t="s">
        <v>3068</v>
      </c>
      <c r="E42" s="144" t="s">
        <v>5384</v>
      </c>
      <c r="F42" s="144" t="s">
        <v>3068</v>
      </c>
      <c r="G42" s="144" t="s">
        <v>5384</v>
      </c>
      <c r="H42" s="144" t="s">
        <v>3068</v>
      </c>
      <c r="I42" s="144" t="s">
        <v>5384</v>
      </c>
      <c r="J42" s="144" t="s">
        <v>3068</v>
      </c>
      <c r="K42" s="144" t="s">
        <v>5384</v>
      </c>
      <c r="L42" s="144" t="s">
        <v>3068</v>
      </c>
      <c r="M42" s="144" t="s">
        <v>5384</v>
      </c>
      <c r="N42" s="144" t="s">
        <v>3068</v>
      </c>
      <c r="O42" s="144" t="s">
        <v>5384</v>
      </c>
      <c r="P42" s="144" t="s">
        <v>3068</v>
      </c>
      <c r="Q42" s="144" t="s">
        <v>5384</v>
      </c>
      <c r="R42" s="144" t="s">
        <v>3068</v>
      </c>
      <c r="S42" s="144" t="s">
        <v>5384</v>
      </c>
      <c r="T42" s="144" t="s">
        <v>3068</v>
      </c>
      <c r="U42" s="144" t="s">
        <v>5384</v>
      </c>
      <c r="V42" s="144" t="s">
        <v>3068</v>
      </c>
      <c r="W42" s="144" t="s">
        <v>5384</v>
      </c>
      <c r="X42" s="144" t="s">
        <v>3068</v>
      </c>
      <c r="Y42" s="144" t="s">
        <v>5384</v>
      </c>
      <c r="Z42" s="144" t="s">
        <v>3068</v>
      </c>
      <c r="AA42" s="144" t="s">
        <v>5384</v>
      </c>
      <c r="AB42" s="144" t="s">
        <v>3068</v>
      </c>
      <c r="AC42" s="144" t="s">
        <v>5384</v>
      </c>
      <c r="AD42" s="144" t="s">
        <v>3068</v>
      </c>
      <c r="AE42" s="144" t="s">
        <v>5384</v>
      </c>
      <c r="AF42" s="144" t="s">
        <v>3068</v>
      </c>
      <c r="AG42" s="144" t="s">
        <v>5384</v>
      </c>
      <c r="AH42" s="144" t="s">
        <v>3068</v>
      </c>
      <c r="AI42" s="144" t="s">
        <v>5384</v>
      </c>
      <c r="AJ42" s="144" t="s">
        <v>3068</v>
      </c>
      <c r="AK42" s="144" t="s">
        <v>5384</v>
      </c>
    </row>
    <row r="43" spans="2:37" x14ac:dyDescent="0.15">
      <c r="B43" s="146" t="str">
        <f>"=軽費老人ホーム（ケアハウス）"</f>
        <v>=軽費老人ホーム（ケアハウス）</v>
      </c>
      <c r="C43" s="146" t="str">
        <f>"=公"</f>
        <v>=公</v>
      </c>
      <c r="D43" s="146" t="str">
        <f>"=軽費老人ホーム（ケアハウス）"</f>
        <v>=軽費老人ホーム（ケアハウス）</v>
      </c>
      <c r="E43" s="146" t="str">
        <f>"=独法"</f>
        <v>=独法</v>
      </c>
      <c r="F43" s="146" t="str">
        <f>"=軽費老人ホーム（ケアハウス）"</f>
        <v>=軽費老人ホーム（ケアハウス）</v>
      </c>
      <c r="G43" s="146" t="str">
        <f>"=福法"</f>
        <v>=福法</v>
      </c>
      <c r="H43" s="146" t="str">
        <f>"=軽費老人ホーム（ケアハウス）"</f>
        <v>=軽費老人ホーム（ケアハウス）</v>
      </c>
      <c r="I43" s="146" t="str">
        <f>"=一財"</f>
        <v>=一財</v>
      </c>
      <c r="J43" s="146" t="str">
        <f>"=軽費老人ホーム（ケアハウス）"</f>
        <v>=軽費老人ホーム（ケアハウス）</v>
      </c>
      <c r="K43" s="146" t="str">
        <f>"=公財"</f>
        <v>=公財</v>
      </c>
      <c r="L43" s="146" t="str">
        <f>"=軽費老人ホーム（ケアハウス）"</f>
        <v>=軽費老人ホーム（ケアハウス）</v>
      </c>
      <c r="M43" s="146" t="str">
        <f>"=宗法"</f>
        <v>=宗法</v>
      </c>
      <c r="N43" s="146" t="str">
        <f>"=軽費老人ホーム（ケアハウス）"</f>
        <v>=軽費老人ホーム（ケアハウス）</v>
      </c>
      <c r="O43" s="146" t="str">
        <f>"=私立"</f>
        <v>=私立</v>
      </c>
      <c r="P43" s="146" t="str">
        <f>"=軽費老人ホーム（ケアハウス）"</f>
        <v>=軽費老人ホーム（ケアハウス）</v>
      </c>
      <c r="Q43" s="146" t="str">
        <f>"=個人"</f>
        <v>=個人</v>
      </c>
      <c r="R43" s="146" t="str">
        <f>"=軽費老人ホーム（ケアハウス）"</f>
        <v>=軽費老人ホーム（ケアハウス）</v>
      </c>
      <c r="S43" s="146" t="str">
        <f>"=医法"</f>
        <v>=医法</v>
      </c>
      <c r="T43" s="146" t="str">
        <f>"=軽費老人ホーム（ケアハウス）"</f>
        <v>=軽費老人ホーム（ケアハウス）</v>
      </c>
      <c r="U43" s="146" t="str">
        <f>"=社医"</f>
        <v>=社医</v>
      </c>
      <c r="V43" s="146" t="str">
        <f>"=軽費老人ホーム（ケアハウス）"</f>
        <v>=軽費老人ホーム（ケアハウス）</v>
      </c>
      <c r="W43" s="146" t="str">
        <f>"=生協"</f>
        <v>=生協</v>
      </c>
      <c r="X43" s="146" t="str">
        <f>"=軽費老人ホーム（ケアハウス）"</f>
        <v>=軽費老人ホーム（ケアハウス）</v>
      </c>
      <c r="Y43" s="146" t="str">
        <f>"=一社"</f>
        <v>=一社</v>
      </c>
      <c r="Z43" s="146" t="str">
        <f>"=軽費老人ホーム（ケアハウス）"</f>
        <v>=軽費老人ホーム（ケアハウス）</v>
      </c>
      <c r="AA43" s="146" t="str">
        <f>"=公社"</f>
        <v>=公社</v>
      </c>
      <c r="AB43" s="146" t="str">
        <f>"=軽費老人ホーム（ケアハウス）"</f>
        <v>=軽費老人ホーム（ケアハウス）</v>
      </c>
      <c r="AC43" s="146" t="str">
        <f>"=NPO"</f>
        <v>=NPO</v>
      </c>
      <c r="AD43" s="146" t="str">
        <f>"=軽費老人ホーム（ケアハウス）"</f>
        <v>=軽費老人ホーム（ケアハウス）</v>
      </c>
      <c r="AE43" s="146" t="str">
        <f>"=学法"</f>
        <v>=学法</v>
      </c>
      <c r="AF43" s="146" t="str">
        <f>"=軽費老人ホーム（ケアハウス）"</f>
        <v>=軽費老人ホーム（ケアハウス）</v>
      </c>
      <c r="AG43" s="146" t="str">
        <f>"=株式"</f>
        <v>=株式</v>
      </c>
      <c r="AH43" s="146" t="str">
        <f>"=軽費老人ホーム（ケアハウス）"</f>
        <v>=軽費老人ホーム（ケアハウス）</v>
      </c>
      <c r="AI43" s="146" t="str">
        <f>"=日赤"</f>
        <v>=日赤</v>
      </c>
      <c r="AJ43" s="146" t="str">
        <f>"=軽費老人ホーム（ケアハウス）"</f>
        <v>=軽費老人ホーム（ケアハウス）</v>
      </c>
      <c r="AK43" s="146" t="str">
        <f>"=有限"</f>
        <v>=有限</v>
      </c>
    </row>
    <row r="44" spans="2:37" x14ac:dyDescent="0.15">
      <c r="B44" s="144" t="s">
        <v>3068</v>
      </c>
      <c r="C44" s="144" t="s">
        <v>5384</v>
      </c>
      <c r="D44" s="144" t="s">
        <v>3068</v>
      </c>
      <c r="E44" s="144" t="s">
        <v>5384</v>
      </c>
      <c r="F44" s="144" t="s">
        <v>3068</v>
      </c>
      <c r="G44" s="144" t="s">
        <v>5384</v>
      </c>
      <c r="H44" s="144" t="s">
        <v>3068</v>
      </c>
      <c r="I44" s="144" t="s">
        <v>5384</v>
      </c>
      <c r="J44" s="144" t="s">
        <v>3068</v>
      </c>
      <c r="K44" s="144" t="s">
        <v>5384</v>
      </c>
      <c r="L44" s="144" t="s">
        <v>3068</v>
      </c>
      <c r="M44" s="144" t="s">
        <v>5384</v>
      </c>
      <c r="N44" s="144" t="s">
        <v>3068</v>
      </c>
      <c r="O44" s="144" t="s">
        <v>5384</v>
      </c>
      <c r="P44" s="144" t="s">
        <v>3068</v>
      </c>
      <c r="Q44" s="144" t="s">
        <v>5384</v>
      </c>
      <c r="R44" s="144" t="s">
        <v>3068</v>
      </c>
      <c r="S44" s="144" t="s">
        <v>5384</v>
      </c>
      <c r="T44" s="144" t="s">
        <v>3068</v>
      </c>
      <c r="U44" s="144" t="s">
        <v>5384</v>
      </c>
      <c r="V44" s="144" t="s">
        <v>3068</v>
      </c>
      <c r="W44" s="144" t="s">
        <v>5384</v>
      </c>
      <c r="X44" s="144" t="s">
        <v>3068</v>
      </c>
      <c r="Y44" s="144" t="s">
        <v>5384</v>
      </c>
      <c r="Z44" s="144" t="s">
        <v>3068</v>
      </c>
      <c r="AA44" s="144" t="s">
        <v>5384</v>
      </c>
      <c r="AB44" s="144" t="s">
        <v>3068</v>
      </c>
      <c r="AC44" s="144" t="s">
        <v>5384</v>
      </c>
      <c r="AD44" s="144" t="s">
        <v>3068</v>
      </c>
      <c r="AE44" s="144" t="s">
        <v>5384</v>
      </c>
      <c r="AF44" s="144" t="s">
        <v>3068</v>
      </c>
      <c r="AG44" s="144" t="s">
        <v>5384</v>
      </c>
      <c r="AH44" s="144" t="s">
        <v>3068</v>
      </c>
      <c r="AI44" s="144" t="s">
        <v>5384</v>
      </c>
      <c r="AJ44" s="144" t="s">
        <v>3068</v>
      </c>
      <c r="AK44" s="144" t="s">
        <v>5384</v>
      </c>
    </row>
    <row r="45" spans="2:37" x14ac:dyDescent="0.15">
      <c r="B45" s="146" t="str">
        <f>"=生活支援ハウス
（高齢者生活福祉ｾﾝﾀｰ）"</f>
        <v>=生活支援ハウス
（高齢者生活福祉ｾﾝﾀｰ）</v>
      </c>
      <c r="C45" s="146" t="str">
        <f>"=公"</f>
        <v>=公</v>
      </c>
      <c r="D45" s="146" t="str">
        <f>"=生活支援ハウス
（高齢者生活福祉ｾﾝﾀｰ）"</f>
        <v>=生活支援ハウス
（高齢者生活福祉ｾﾝﾀｰ）</v>
      </c>
      <c r="E45" s="146" t="str">
        <f>"=独法"</f>
        <v>=独法</v>
      </c>
      <c r="F45" s="146" t="str">
        <f>"=生活支援ハウス
（高齢者生活福祉ｾﾝﾀｰ）"</f>
        <v>=生活支援ハウス
（高齢者生活福祉ｾﾝﾀｰ）</v>
      </c>
      <c r="G45" s="146" t="str">
        <f>"=福法"</f>
        <v>=福法</v>
      </c>
      <c r="H45" s="146" t="str">
        <f>"=生活支援ハウス
（高齢者生活福祉ｾﾝﾀｰ）"</f>
        <v>=生活支援ハウス
（高齢者生活福祉ｾﾝﾀｰ）</v>
      </c>
      <c r="I45" s="146" t="str">
        <f>"=一財"</f>
        <v>=一財</v>
      </c>
      <c r="J45" s="146" t="str">
        <f>"=生活支援ハウス
（高齢者生活福祉ｾﾝﾀｰ）"</f>
        <v>=生活支援ハウス
（高齢者生活福祉ｾﾝﾀｰ）</v>
      </c>
      <c r="K45" s="146" t="str">
        <f>"=公財"</f>
        <v>=公財</v>
      </c>
      <c r="L45" s="146" t="str">
        <f>"=生活支援ハウス
（高齢者生活福祉ｾﾝﾀｰ）"</f>
        <v>=生活支援ハウス
（高齢者生活福祉ｾﾝﾀｰ）</v>
      </c>
      <c r="M45" s="146" t="str">
        <f>"=宗法"</f>
        <v>=宗法</v>
      </c>
      <c r="N45" s="146" t="str">
        <f>"=生活支援ハウス
（高齢者生活福祉ｾﾝﾀｰ）"</f>
        <v>=生活支援ハウス
（高齢者生活福祉ｾﾝﾀｰ）</v>
      </c>
      <c r="O45" s="146" t="str">
        <f>"=私立"</f>
        <v>=私立</v>
      </c>
      <c r="P45" s="146" t="str">
        <f>"=生活支援ハウス
（高齢者生活福祉ｾﾝﾀｰ）"</f>
        <v>=生活支援ハウス
（高齢者生活福祉ｾﾝﾀｰ）</v>
      </c>
      <c r="Q45" s="146" t="str">
        <f>"=個人"</f>
        <v>=個人</v>
      </c>
      <c r="R45" s="146" t="str">
        <f>"=生活支援ハウス
（高齢者生活福祉ｾﾝﾀｰ）"</f>
        <v>=生活支援ハウス
（高齢者生活福祉ｾﾝﾀｰ）</v>
      </c>
      <c r="S45" s="146" t="str">
        <f>"=医法"</f>
        <v>=医法</v>
      </c>
      <c r="T45" s="146" t="str">
        <f>"=生活支援ハウス
（高齢者生活福祉ｾﾝﾀｰ）"</f>
        <v>=生活支援ハウス
（高齢者生活福祉ｾﾝﾀｰ）</v>
      </c>
      <c r="U45" s="146" t="str">
        <f>"=社医"</f>
        <v>=社医</v>
      </c>
      <c r="V45" s="146" t="str">
        <f>"=生活支援ハウス
（高齢者生活福祉ｾﾝﾀｰ）"</f>
        <v>=生活支援ハウス
（高齢者生活福祉ｾﾝﾀｰ）</v>
      </c>
      <c r="W45" s="146" t="str">
        <f>"=生協"</f>
        <v>=生協</v>
      </c>
      <c r="X45" s="146" t="str">
        <f>"=生活支援ハウス
（高齢者生活福祉ｾﾝﾀｰ）"</f>
        <v>=生活支援ハウス
（高齢者生活福祉ｾﾝﾀｰ）</v>
      </c>
      <c r="Y45" s="146" t="str">
        <f>"=一社"</f>
        <v>=一社</v>
      </c>
      <c r="Z45" s="146" t="str">
        <f>"=生活支援ハウス
（高齢者生活福祉ｾﾝﾀｰ）"</f>
        <v>=生活支援ハウス
（高齢者生活福祉ｾﾝﾀｰ）</v>
      </c>
      <c r="AA45" s="146" t="str">
        <f>"=公社"</f>
        <v>=公社</v>
      </c>
      <c r="AB45" s="146" t="str">
        <f>"=生活支援ハウス
（高齢者生活福祉ｾﾝﾀｰ）"</f>
        <v>=生活支援ハウス
（高齢者生活福祉ｾﾝﾀｰ）</v>
      </c>
      <c r="AC45" s="146" t="str">
        <f>"=NPO"</f>
        <v>=NPO</v>
      </c>
      <c r="AD45" s="146" t="str">
        <f>"=生活支援ハウス
（高齢者生活福祉ｾﾝﾀｰ）"</f>
        <v>=生活支援ハウス
（高齢者生活福祉ｾﾝﾀｰ）</v>
      </c>
      <c r="AE45" s="146" t="str">
        <f>"=学法"</f>
        <v>=学法</v>
      </c>
      <c r="AF45" s="146" t="str">
        <f>"=生活支援ハウス
（高齢者生活福祉ｾﾝﾀｰ）"</f>
        <v>=生活支援ハウス
（高齢者生活福祉ｾﾝﾀｰ）</v>
      </c>
      <c r="AG45" s="146" t="str">
        <f>"=株式"</f>
        <v>=株式</v>
      </c>
      <c r="AH45" s="146" t="str">
        <f>"=生活支援ハウス
（高齢者生活福祉ｾﾝﾀｰ）"</f>
        <v>=生活支援ハウス
（高齢者生活福祉ｾﾝﾀｰ）</v>
      </c>
      <c r="AI45" s="146" t="str">
        <f>"=日赤"</f>
        <v>=日赤</v>
      </c>
      <c r="AJ45" s="146" t="str">
        <f>"=生活支援ハウス
（高齢者生活福祉ｾﾝﾀｰ）"</f>
        <v>=生活支援ハウス
（高齢者生活福祉ｾﾝﾀｰ）</v>
      </c>
      <c r="AK45" s="146" t="str">
        <f>"=有限"</f>
        <v>=有限</v>
      </c>
    </row>
    <row r="46" spans="2:37" x14ac:dyDescent="0.15">
      <c r="B46" s="144" t="s">
        <v>3068</v>
      </c>
      <c r="C46" s="144" t="s">
        <v>5384</v>
      </c>
      <c r="D46" s="144" t="s">
        <v>3068</v>
      </c>
      <c r="E46" s="144" t="s">
        <v>5384</v>
      </c>
      <c r="F46" s="144" t="s">
        <v>3068</v>
      </c>
      <c r="G46" s="144" t="s">
        <v>5384</v>
      </c>
      <c r="H46" s="144" t="s">
        <v>3068</v>
      </c>
      <c r="I46" s="144" t="s">
        <v>5384</v>
      </c>
      <c r="J46" s="144" t="s">
        <v>3068</v>
      </c>
      <c r="K46" s="144" t="s">
        <v>5384</v>
      </c>
      <c r="L46" s="144" t="s">
        <v>3068</v>
      </c>
      <c r="M46" s="144" t="s">
        <v>5384</v>
      </c>
      <c r="N46" s="144" t="s">
        <v>3068</v>
      </c>
      <c r="O46" s="144" t="s">
        <v>5384</v>
      </c>
      <c r="P46" s="144" t="s">
        <v>3068</v>
      </c>
      <c r="Q46" s="144" t="s">
        <v>5384</v>
      </c>
      <c r="R46" s="144" t="s">
        <v>3068</v>
      </c>
      <c r="S46" s="144" t="s">
        <v>5384</v>
      </c>
      <c r="T46" s="144" t="s">
        <v>3068</v>
      </c>
      <c r="U46" s="144" t="s">
        <v>5384</v>
      </c>
      <c r="V46" s="144" t="s">
        <v>3068</v>
      </c>
      <c r="W46" s="144" t="s">
        <v>5384</v>
      </c>
      <c r="X46" s="144" t="s">
        <v>3068</v>
      </c>
      <c r="Y46" s="144" t="s">
        <v>5384</v>
      </c>
      <c r="Z46" s="144" t="s">
        <v>3068</v>
      </c>
      <c r="AA46" s="144" t="s">
        <v>5384</v>
      </c>
      <c r="AB46" s="144" t="s">
        <v>3068</v>
      </c>
      <c r="AC46" s="144" t="s">
        <v>5384</v>
      </c>
      <c r="AD46" s="144" t="s">
        <v>3068</v>
      </c>
      <c r="AE46" s="144" t="s">
        <v>5384</v>
      </c>
      <c r="AF46" s="144" t="s">
        <v>3068</v>
      </c>
      <c r="AG46" s="144" t="s">
        <v>5384</v>
      </c>
      <c r="AH46" s="144" t="s">
        <v>3068</v>
      </c>
      <c r="AI46" s="144" t="s">
        <v>5384</v>
      </c>
      <c r="AJ46" s="144" t="s">
        <v>3068</v>
      </c>
      <c r="AK46" s="144" t="s">
        <v>5384</v>
      </c>
    </row>
    <row r="47" spans="2:37" x14ac:dyDescent="0.15">
      <c r="B47" s="146" t="str">
        <f>"=介護老人保健施設"</f>
        <v>=介護老人保健施設</v>
      </c>
      <c r="C47" s="146" t="str">
        <f>"=公"</f>
        <v>=公</v>
      </c>
      <c r="D47" s="146" t="str">
        <f>"=介護老人保健施設"</f>
        <v>=介護老人保健施設</v>
      </c>
      <c r="E47" s="146" t="str">
        <f>"=独法"</f>
        <v>=独法</v>
      </c>
      <c r="F47" s="146" t="str">
        <f>"=介護老人保健施設"</f>
        <v>=介護老人保健施設</v>
      </c>
      <c r="G47" s="146" t="str">
        <f>"=福法"</f>
        <v>=福法</v>
      </c>
      <c r="H47" s="146" t="str">
        <f>"=介護老人保健施設"</f>
        <v>=介護老人保健施設</v>
      </c>
      <c r="I47" s="146" t="str">
        <f>"=一財"</f>
        <v>=一財</v>
      </c>
      <c r="J47" s="146" t="str">
        <f>"=介護老人保健施設"</f>
        <v>=介護老人保健施設</v>
      </c>
      <c r="K47" s="146" t="str">
        <f>"=公財"</f>
        <v>=公財</v>
      </c>
      <c r="L47" s="146" t="str">
        <f>"=介護老人保健施設"</f>
        <v>=介護老人保健施設</v>
      </c>
      <c r="M47" s="146" t="str">
        <f>"=宗法"</f>
        <v>=宗法</v>
      </c>
      <c r="N47" s="146" t="str">
        <f>"=介護老人保健施設"</f>
        <v>=介護老人保健施設</v>
      </c>
      <c r="O47" s="146" t="str">
        <f>"=私立"</f>
        <v>=私立</v>
      </c>
      <c r="P47" s="146" t="str">
        <f>"=介護老人保健施設"</f>
        <v>=介護老人保健施設</v>
      </c>
      <c r="Q47" s="146" t="str">
        <f>"=個人"</f>
        <v>=個人</v>
      </c>
      <c r="R47" s="146" t="str">
        <f>"=介護老人保健施設"</f>
        <v>=介護老人保健施設</v>
      </c>
      <c r="S47" s="146" t="str">
        <f>"=医法"</f>
        <v>=医法</v>
      </c>
      <c r="T47" s="146" t="str">
        <f>"=介護老人保健施設"</f>
        <v>=介護老人保健施設</v>
      </c>
      <c r="U47" s="146" t="str">
        <f>"=社医"</f>
        <v>=社医</v>
      </c>
      <c r="V47" s="146" t="str">
        <f>"=介護老人保健施設"</f>
        <v>=介護老人保健施設</v>
      </c>
      <c r="W47" s="146" t="str">
        <f>"=生協"</f>
        <v>=生協</v>
      </c>
      <c r="X47" s="146" t="str">
        <f>"=介護老人保健施設"</f>
        <v>=介護老人保健施設</v>
      </c>
      <c r="Y47" s="146" t="str">
        <f>"=一社"</f>
        <v>=一社</v>
      </c>
      <c r="Z47" s="146" t="str">
        <f>"=介護老人保健施設"</f>
        <v>=介護老人保健施設</v>
      </c>
      <c r="AA47" s="146" t="str">
        <f>"=公社"</f>
        <v>=公社</v>
      </c>
      <c r="AB47" s="146" t="str">
        <f>"=介護老人保健施設"</f>
        <v>=介護老人保健施設</v>
      </c>
      <c r="AC47" s="146" t="str">
        <f>"=NPO"</f>
        <v>=NPO</v>
      </c>
      <c r="AD47" s="146" t="str">
        <f>"=介護老人保健施設"</f>
        <v>=介護老人保健施設</v>
      </c>
      <c r="AE47" s="146" t="str">
        <f>"=学法"</f>
        <v>=学法</v>
      </c>
      <c r="AF47" s="146" t="str">
        <f>"=介護老人保健施設"</f>
        <v>=介護老人保健施設</v>
      </c>
      <c r="AG47" s="146" t="str">
        <f>"=株式"</f>
        <v>=株式</v>
      </c>
      <c r="AH47" s="146" t="str">
        <f>"=介護老人保健施設"</f>
        <v>=介護老人保健施設</v>
      </c>
      <c r="AI47" s="146" t="str">
        <f>"=日赤"</f>
        <v>=日赤</v>
      </c>
      <c r="AJ47" s="146" t="str">
        <f>"=介護老人保健施設"</f>
        <v>=介護老人保健施設</v>
      </c>
      <c r="AK47" s="146" t="str">
        <f>"=有限"</f>
        <v>=有限</v>
      </c>
    </row>
    <row r="48" spans="2:37" x14ac:dyDescent="0.15">
      <c r="B48" s="144" t="s">
        <v>3068</v>
      </c>
      <c r="C48" s="144" t="s">
        <v>5383</v>
      </c>
      <c r="D48" s="144" t="s">
        <v>3068</v>
      </c>
      <c r="E48" s="144" t="s">
        <v>5383</v>
      </c>
      <c r="F48" s="144" t="s">
        <v>3068</v>
      </c>
      <c r="G48" s="144" t="s">
        <v>5383</v>
      </c>
      <c r="H48" s="144" t="s">
        <v>3068</v>
      </c>
      <c r="I48" s="144" t="s">
        <v>5383</v>
      </c>
      <c r="J48" s="144" t="s">
        <v>3068</v>
      </c>
      <c r="K48" s="144" t="s">
        <v>5383</v>
      </c>
      <c r="L48" s="144" t="s">
        <v>3068</v>
      </c>
      <c r="M48" s="144" t="s">
        <v>5383</v>
      </c>
      <c r="N48" s="144" t="s">
        <v>3068</v>
      </c>
      <c r="O48" s="144" t="s">
        <v>5383</v>
      </c>
      <c r="P48" s="144" t="s">
        <v>3068</v>
      </c>
      <c r="Q48" s="144" t="s">
        <v>5383</v>
      </c>
      <c r="R48" s="144" t="s">
        <v>3068</v>
      </c>
      <c r="S48" s="144" t="s">
        <v>5383</v>
      </c>
      <c r="T48" s="144" t="s">
        <v>3068</v>
      </c>
      <c r="U48" s="144" t="s">
        <v>5383</v>
      </c>
      <c r="V48" s="144" t="s">
        <v>3068</v>
      </c>
      <c r="W48" s="144" t="s">
        <v>5383</v>
      </c>
      <c r="X48" s="144" t="s">
        <v>3068</v>
      </c>
      <c r="Y48" s="144" t="s">
        <v>5383</v>
      </c>
      <c r="Z48" s="144" t="s">
        <v>3068</v>
      </c>
      <c r="AA48" s="144" t="s">
        <v>5383</v>
      </c>
      <c r="AB48" s="144" t="s">
        <v>3068</v>
      </c>
      <c r="AC48" s="144" t="s">
        <v>5383</v>
      </c>
      <c r="AD48" s="144" t="s">
        <v>3068</v>
      </c>
      <c r="AE48" s="144" t="s">
        <v>5383</v>
      </c>
      <c r="AF48" s="144" t="s">
        <v>3068</v>
      </c>
      <c r="AG48" s="144" t="s">
        <v>5383</v>
      </c>
      <c r="AH48" s="144" t="s">
        <v>3068</v>
      </c>
      <c r="AI48" s="144" t="s">
        <v>5383</v>
      </c>
      <c r="AJ48" s="144" t="s">
        <v>3068</v>
      </c>
      <c r="AK48" s="144" t="s">
        <v>5383</v>
      </c>
    </row>
    <row r="49" spans="2:37" x14ac:dyDescent="0.15">
      <c r="B49" s="146" t="str">
        <f>"=病院"</f>
        <v>=病院</v>
      </c>
      <c r="C49" s="146" t="str">
        <f>"=公"</f>
        <v>=公</v>
      </c>
      <c r="D49" s="146" t="str">
        <f>"=病院"</f>
        <v>=病院</v>
      </c>
      <c r="E49" s="146" t="str">
        <f>"=独法"</f>
        <v>=独法</v>
      </c>
      <c r="F49" s="146" t="str">
        <f>"=病院"</f>
        <v>=病院</v>
      </c>
      <c r="G49" s="146" t="str">
        <f>"=福法"</f>
        <v>=福法</v>
      </c>
      <c r="H49" s="146" t="str">
        <f>"=病院"</f>
        <v>=病院</v>
      </c>
      <c r="I49" s="146" t="str">
        <f>"=一財"</f>
        <v>=一財</v>
      </c>
      <c r="J49" s="146" t="str">
        <f>"=病院"</f>
        <v>=病院</v>
      </c>
      <c r="K49" s="146" t="str">
        <f>"=公財"</f>
        <v>=公財</v>
      </c>
      <c r="L49" s="146" t="str">
        <f>"=病院"</f>
        <v>=病院</v>
      </c>
      <c r="M49" s="146" t="str">
        <f>"=宗法"</f>
        <v>=宗法</v>
      </c>
      <c r="N49" s="146" t="str">
        <f>"=病院"</f>
        <v>=病院</v>
      </c>
      <c r="O49" s="146" t="str">
        <f>"=私立"</f>
        <v>=私立</v>
      </c>
      <c r="P49" s="146" t="str">
        <f>"=病院"</f>
        <v>=病院</v>
      </c>
      <c r="Q49" s="146" t="str">
        <f>"=個人"</f>
        <v>=個人</v>
      </c>
      <c r="R49" s="146" t="str">
        <f>"=病院"</f>
        <v>=病院</v>
      </c>
      <c r="S49" s="146" t="str">
        <f>"=医法"</f>
        <v>=医法</v>
      </c>
      <c r="T49" s="146" t="str">
        <f>"=病院"</f>
        <v>=病院</v>
      </c>
      <c r="U49" s="146" t="str">
        <f>"=社医"</f>
        <v>=社医</v>
      </c>
      <c r="V49" s="146" t="str">
        <f>"=病院"</f>
        <v>=病院</v>
      </c>
      <c r="W49" s="146" t="str">
        <f>"=生協"</f>
        <v>=生協</v>
      </c>
      <c r="X49" s="146" t="str">
        <f>"=病院"</f>
        <v>=病院</v>
      </c>
      <c r="Y49" s="146" t="str">
        <f>"=一社"</f>
        <v>=一社</v>
      </c>
      <c r="Z49" s="146" t="str">
        <f>"=病院"</f>
        <v>=病院</v>
      </c>
      <c r="AA49" s="146" t="str">
        <f>"=公社"</f>
        <v>=公社</v>
      </c>
      <c r="AB49" s="146" t="str">
        <f>"=病院"</f>
        <v>=病院</v>
      </c>
      <c r="AC49" s="146" t="str">
        <f>"=NPO"</f>
        <v>=NPO</v>
      </c>
      <c r="AD49" s="146" t="str">
        <f>"=病院"</f>
        <v>=病院</v>
      </c>
      <c r="AE49" s="146" t="str">
        <f>"=学法"</f>
        <v>=学法</v>
      </c>
      <c r="AF49" s="146" t="str">
        <f>"=病院"</f>
        <v>=病院</v>
      </c>
      <c r="AG49" s="146" t="str">
        <f>"=株式"</f>
        <v>=株式</v>
      </c>
      <c r="AH49" s="146" t="str">
        <f>"=病院"</f>
        <v>=病院</v>
      </c>
      <c r="AI49" s="146" t="str">
        <f>"=日赤"</f>
        <v>=日赤</v>
      </c>
      <c r="AJ49" s="146" t="str">
        <f>"=病院"</f>
        <v>=病院</v>
      </c>
      <c r="AK49" s="146" t="str">
        <f>"=有限"</f>
        <v>=有限</v>
      </c>
    </row>
    <row r="50" spans="2:37" x14ac:dyDescent="0.15">
      <c r="B50" s="144" t="s">
        <v>3068</v>
      </c>
      <c r="C50" s="144" t="s">
        <v>5383</v>
      </c>
      <c r="D50" s="144" t="s">
        <v>3068</v>
      </c>
      <c r="E50" s="144" t="s">
        <v>5383</v>
      </c>
      <c r="F50" s="144" t="s">
        <v>3068</v>
      </c>
      <c r="G50" s="144" t="s">
        <v>5383</v>
      </c>
      <c r="H50" s="144" t="s">
        <v>3068</v>
      </c>
      <c r="I50" s="144" t="s">
        <v>5383</v>
      </c>
      <c r="J50" s="144" t="s">
        <v>3068</v>
      </c>
      <c r="K50" s="144" t="s">
        <v>5383</v>
      </c>
      <c r="L50" s="144" t="s">
        <v>3068</v>
      </c>
      <c r="M50" s="144" t="s">
        <v>5383</v>
      </c>
      <c r="N50" s="144" t="s">
        <v>3068</v>
      </c>
      <c r="O50" s="144" t="s">
        <v>5383</v>
      </c>
      <c r="P50" s="144" t="s">
        <v>3068</v>
      </c>
      <c r="Q50" s="144" t="s">
        <v>5383</v>
      </c>
      <c r="R50" s="144" t="s">
        <v>3068</v>
      </c>
      <c r="S50" s="144" t="s">
        <v>5383</v>
      </c>
      <c r="T50" s="144" t="s">
        <v>3068</v>
      </c>
      <c r="U50" s="144" t="s">
        <v>5383</v>
      </c>
      <c r="V50" s="144" t="s">
        <v>3068</v>
      </c>
      <c r="W50" s="144" t="s">
        <v>5383</v>
      </c>
      <c r="X50" s="144" t="s">
        <v>3068</v>
      </c>
      <c r="Y50" s="144" t="s">
        <v>5383</v>
      </c>
      <c r="Z50" s="144" t="s">
        <v>3068</v>
      </c>
      <c r="AA50" s="144" t="s">
        <v>5383</v>
      </c>
      <c r="AB50" s="144" t="s">
        <v>3068</v>
      </c>
      <c r="AC50" s="144" t="s">
        <v>5383</v>
      </c>
      <c r="AD50" s="144" t="s">
        <v>3068</v>
      </c>
      <c r="AE50" s="144" t="s">
        <v>5383</v>
      </c>
      <c r="AF50" s="144" t="s">
        <v>3068</v>
      </c>
      <c r="AG50" s="144" t="s">
        <v>5383</v>
      </c>
      <c r="AH50" s="144" t="s">
        <v>3068</v>
      </c>
      <c r="AI50" s="144" t="s">
        <v>5383</v>
      </c>
      <c r="AJ50" s="144" t="s">
        <v>3068</v>
      </c>
      <c r="AK50" s="144" t="s">
        <v>5383</v>
      </c>
    </row>
    <row r="51" spans="2:37" x14ac:dyDescent="0.15">
      <c r="B51" s="146" t="str">
        <f>"=介護医療院"</f>
        <v>=介護医療院</v>
      </c>
      <c r="C51" s="146" t="str">
        <f>"=公"</f>
        <v>=公</v>
      </c>
      <c r="D51" s="146" t="str">
        <f>"=介護医療院"</f>
        <v>=介護医療院</v>
      </c>
      <c r="E51" s="146" t="str">
        <f>"=独法"</f>
        <v>=独法</v>
      </c>
      <c r="F51" s="146" t="str">
        <f>"=介護医療院"</f>
        <v>=介護医療院</v>
      </c>
      <c r="G51" s="146" t="str">
        <f>"=福法"</f>
        <v>=福法</v>
      </c>
      <c r="H51" s="146" t="str">
        <f>"=介護医療院"</f>
        <v>=介護医療院</v>
      </c>
      <c r="I51" s="146" t="str">
        <f>"=一財"</f>
        <v>=一財</v>
      </c>
      <c r="J51" s="146" t="str">
        <f>"=介護医療院"</f>
        <v>=介護医療院</v>
      </c>
      <c r="K51" s="146" t="str">
        <f>"=公財"</f>
        <v>=公財</v>
      </c>
      <c r="L51" s="146" t="str">
        <f>"=介護医療院"</f>
        <v>=介護医療院</v>
      </c>
      <c r="M51" s="146" t="str">
        <f>"=宗法"</f>
        <v>=宗法</v>
      </c>
      <c r="N51" s="146" t="str">
        <f>"=介護医療院"</f>
        <v>=介護医療院</v>
      </c>
      <c r="O51" s="146" t="str">
        <f>"=私立"</f>
        <v>=私立</v>
      </c>
      <c r="P51" s="146" t="str">
        <f>"=介護医療院"</f>
        <v>=介護医療院</v>
      </c>
      <c r="Q51" s="146" t="str">
        <f>"=個人"</f>
        <v>=個人</v>
      </c>
      <c r="R51" s="146" t="str">
        <f>"=介護医療院"</f>
        <v>=介護医療院</v>
      </c>
      <c r="S51" s="146" t="str">
        <f>"=医法"</f>
        <v>=医法</v>
      </c>
      <c r="T51" s="146" t="str">
        <f>"=介護医療院"</f>
        <v>=介護医療院</v>
      </c>
      <c r="U51" s="146" t="str">
        <f>"=社医"</f>
        <v>=社医</v>
      </c>
      <c r="V51" s="146" t="str">
        <f>"=介護医療院"</f>
        <v>=介護医療院</v>
      </c>
      <c r="W51" s="146" t="str">
        <f>"=生協"</f>
        <v>=生協</v>
      </c>
      <c r="X51" s="146" t="str">
        <f>"=介護医療院"</f>
        <v>=介護医療院</v>
      </c>
      <c r="Y51" s="146" t="str">
        <f>"=一社"</f>
        <v>=一社</v>
      </c>
      <c r="Z51" s="146" t="str">
        <f>"=介護医療院"</f>
        <v>=介護医療院</v>
      </c>
      <c r="AA51" s="146" t="str">
        <f>"=公社"</f>
        <v>=公社</v>
      </c>
      <c r="AB51" s="146" t="str">
        <f>"=介護医療院"</f>
        <v>=介護医療院</v>
      </c>
      <c r="AC51" s="146" t="str">
        <f>"=NPO"</f>
        <v>=NPO</v>
      </c>
      <c r="AD51" s="146" t="str">
        <f>"=介護医療院"</f>
        <v>=介護医療院</v>
      </c>
      <c r="AE51" s="146" t="str">
        <f>"=学法"</f>
        <v>=学法</v>
      </c>
      <c r="AF51" s="146" t="str">
        <f>"=介護医療院"</f>
        <v>=介護医療院</v>
      </c>
      <c r="AG51" s="146" t="str">
        <f>"=株式"</f>
        <v>=株式</v>
      </c>
      <c r="AH51" s="146" t="str">
        <f>"=介護医療院"</f>
        <v>=介護医療院</v>
      </c>
      <c r="AI51" s="146" t="str">
        <f>"=日赤"</f>
        <v>=日赤</v>
      </c>
      <c r="AJ51" s="146" t="str">
        <f>"=介護医療院"</f>
        <v>=介護医療院</v>
      </c>
      <c r="AK51" s="146" t="str">
        <f>"=有限"</f>
        <v>=有限</v>
      </c>
    </row>
    <row r="52" spans="2:37" x14ac:dyDescent="0.15">
      <c r="B52" s="144" t="s">
        <v>3068</v>
      </c>
      <c r="C52" s="144" t="s">
        <v>5383</v>
      </c>
      <c r="D52" s="144" t="s">
        <v>3068</v>
      </c>
      <c r="E52" s="144" t="s">
        <v>5383</v>
      </c>
      <c r="F52" s="144" t="s">
        <v>3068</v>
      </c>
      <c r="G52" s="144" t="s">
        <v>5383</v>
      </c>
      <c r="H52" s="144" t="s">
        <v>3068</v>
      </c>
      <c r="I52" s="144" t="s">
        <v>5383</v>
      </c>
      <c r="J52" s="144" t="s">
        <v>3068</v>
      </c>
      <c r="K52" s="144" t="s">
        <v>5383</v>
      </c>
      <c r="L52" s="144" t="s">
        <v>3068</v>
      </c>
      <c r="M52" s="144" t="s">
        <v>5383</v>
      </c>
      <c r="N52" s="144" t="s">
        <v>3068</v>
      </c>
      <c r="O52" s="144" t="s">
        <v>5383</v>
      </c>
      <c r="P52" s="144" t="s">
        <v>3068</v>
      </c>
      <c r="Q52" s="144" t="s">
        <v>5383</v>
      </c>
      <c r="R52" s="144" t="s">
        <v>3068</v>
      </c>
      <c r="S52" s="144" t="s">
        <v>5383</v>
      </c>
      <c r="T52" s="144" t="s">
        <v>3068</v>
      </c>
      <c r="U52" s="144" t="s">
        <v>5383</v>
      </c>
      <c r="V52" s="144" t="s">
        <v>3068</v>
      </c>
      <c r="W52" s="144" t="s">
        <v>5383</v>
      </c>
      <c r="X52" s="144" t="s">
        <v>3068</v>
      </c>
      <c r="Y52" s="144" t="s">
        <v>5383</v>
      </c>
      <c r="Z52" s="144" t="s">
        <v>3068</v>
      </c>
      <c r="AA52" s="144" t="s">
        <v>5383</v>
      </c>
      <c r="AB52" s="144" t="s">
        <v>3068</v>
      </c>
      <c r="AC52" s="144" t="s">
        <v>5383</v>
      </c>
      <c r="AD52" s="144" t="s">
        <v>3068</v>
      </c>
      <c r="AE52" s="144" t="s">
        <v>5383</v>
      </c>
      <c r="AF52" s="144" t="s">
        <v>3068</v>
      </c>
      <c r="AG52" s="144" t="s">
        <v>5383</v>
      </c>
      <c r="AH52" s="144" t="s">
        <v>3068</v>
      </c>
      <c r="AI52" s="144" t="s">
        <v>5383</v>
      </c>
      <c r="AJ52" s="144" t="s">
        <v>3068</v>
      </c>
      <c r="AK52" s="144" t="s">
        <v>5383</v>
      </c>
    </row>
    <row r="53" spans="2:37" x14ac:dyDescent="0.15">
      <c r="B53" s="146" t="str">
        <f>"=無料低額宿泊所"</f>
        <v>=無料低額宿泊所</v>
      </c>
      <c r="C53" s="146" t="str">
        <f>"=公"</f>
        <v>=公</v>
      </c>
      <c r="D53" s="146" t="str">
        <f>"=無料低額宿泊所"</f>
        <v>=無料低額宿泊所</v>
      </c>
      <c r="E53" s="146" t="str">
        <f>"=独法"</f>
        <v>=独法</v>
      </c>
      <c r="F53" s="146" t="str">
        <f>"=無料低額宿泊所"</f>
        <v>=無料低額宿泊所</v>
      </c>
      <c r="G53" s="146" t="str">
        <f>"=福法"</f>
        <v>=福法</v>
      </c>
      <c r="H53" s="146" t="str">
        <f>"=無料低額宿泊所"</f>
        <v>=無料低額宿泊所</v>
      </c>
      <c r="I53" s="146" t="str">
        <f>"=一財"</f>
        <v>=一財</v>
      </c>
      <c r="J53" s="146" t="str">
        <f>"=無料低額宿泊所"</f>
        <v>=無料低額宿泊所</v>
      </c>
      <c r="K53" s="146" t="str">
        <f>"=公財"</f>
        <v>=公財</v>
      </c>
      <c r="L53" s="146" t="str">
        <f>"=無料低額宿泊所"</f>
        <v>=無料低額宿泊所</v>
      </c>
      <c r="M53" s="146" t="str">
        <f>"=宗法"</f>
        <v>=宗法</v>
      </c>
      <c r="N53" s="146" t="str">
        <f>"=無料低額宿泊所"</f>
        <v>=無料低額宿泊所</v>
      </c>
      <c r="O53" s="146" t="str">
        <f>"=私立"</f>
        <v>=私立</v>
      </c>
      <c r="P53" s="146" t="str">
        <f>"=無料低額宿泊所"</f>
        <v>=無料低額宿泊所</v>
      </c>
      <c r="Q53" s="146" t="str">
        <f>"=個人"</f>
        <v>=個人</v>
      </c>
      <c r="R53" s="146" t="str">
        <f>"=無料低額宿泊所"</f>
        <v>=無料低額宿泊所</v>
      </c>
      <c r="S53" s="146" t="str">
        <f>"=医法"</f>
        <v>=医法</v>
      </c>
      <c r="T53" s="146" t="str">
        <f>"=無料低額宿泊所"</f>
        <v>=無料低額宿泊所</v>
      </c>
      <c r="U53" s="146" t="str">
        <f>"=社医"</f>
        <v>=社医</v>
      </c>
      <c r="V53" s="146" t="str">
        <f>"=無料低額宿泊所"</f>
        <v>=無料低額宿泊所</v>
      </c>
      <c r="W53" s="146" t="str">
        <f>"=生協"</f>
        <v>=生協</v>
      </c>
      <c r="X53" s="146" t="str">
        <f>"=無料低額宿泊所"</f>
        <v>=無料低額宿泊所</v>
      </c>
      <c r="Y53" s="146" t="str">
        <f>"=一社"</f>
        <v>=一社</v>
      </c>
      <c r="Z53" s="146" t="str">
        <f>"=無料低額宿泊所"</f>
        <v>=無料低額宿泊所</v>
      </c>
      <c r="AA53" s="146" t="str">
        <f>"=公社"</f>
        <v>=公社</v>
      </c>
      <c r="AB53" s="146" t="str">
        <f>"=無料低額宿泊所"</f>
        <v>=無料低額宿泊所</v>
      </c>
      <c r="AC53" s="146" t="str">
        <f>"=NPO"</f>
        <v>=NPO</v>
      </c>
      <c r="AD53" s="146" t="str">
        <f>"=無料低額宿泊所"</f>
        <v>=無料低額宿泊所</v>
      </c>
      <c r="AE53" s="146" t="str">
        <f>"=学法"</f>
        <v>=学法</v>
      </c>
      <c r="AF53" s="146" t="str">
        <f>"=無料低額宿泊所"</f>
        <v>=無料低額宿泊所</v>
      </c>
      <c r="AG53" s="146" t="str">
        <f>"=株式"</f>
        <v>=株式</v>
      </c>
      <c r="AH53" s="146" t="str">
        <f>"=無料低額宿泊所"</f>
        <v>=無料低額宿泊所</v>
      </c>
      <c r="AI53" s="146" t="str">
        <f>"=日赤"</f>
        <v>=日赤</v>
      </c>
      <c r="AJ53" s="146" t="str">
        <f>"=無料低額宿泊所"</f>
        <v>=無料低額宿泊所</v>
      </c>
      <c r="AK53" s="146" t="str">
        <f>"=有限"</f>
        <v>=有限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表紙</vt:lpstr>
      <vt:lpstr>目次</vt:lpstr>
      <vt:lpstr>総括表</vt:lpstr>
      <vt:lpstr>健康福祉施設名簿</vt:lpstr>
      <vt:lpstr>（参考）幼稚園名簿</vt:lpstr>
      <vt:lpstr>Sheet5</vt:lpstr>
      <vt:lpstr>Sheet4</vt:lpstr>
      <vt:lpstr>Sheet3</vt:lpstr>
      <vt:lpstr>Sheet1</vt:lpstr>
      <vt:lpstr>Sheet2</vt:lpstr>
      <vt:lpstr>健康福祉施設名簿!Print_Area</vt:lpstr>
      <vt:lpstr>総括表!Print_Area</vt:lpstr>
      <vt:lpstr>表紙!Print_Area</vt:lpstr>
      <vt:lpstr>目次!Print_Area</vt:lpstr>
      <vt:lpstr>'（参考）幼稚園名簿'!Print_Titles</vt:lpstr>
      <vt:lpstr>健康福祉施設名簿!Print_Titles</vt:lpstr>
      <vt:lpstr>総括表!Print_Titles</vt:lpstr>
      <vt:lpstr>健康福祉施設名簿!保育所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2024-06-12T01:06:22Z</cp:lastPrinted>
  <dcterms:created xsi:type="dcterms:W3CDTF">2021-10-18T00:03:35Z</dcterms:created>
  <dcterms:modified xsi:type="dcterms:W3CDTF">2024-11-21T05:26:56Z</dcterms:modified>
</cp:coreProperties>
</file>