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905" windowWidth="20730" windowHeight="4920" tabRatio="709"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K68" i="11" l="1"/>
  <c r="CR7" i="11" l="1"/>
  <c r="CR102" i="11" s="1"/>
  <c r="CM7" i="11"/>
  <c r="CH7" i="11"/>
  <c r="AP7" i="11"/>
  <c r="AP23" i="11" s="1"/>
  <c r="AK7" i="11"/>
  <c r="V7" i="11"/>
  <c r="V23" i="11" s="1"/>
  <c r="AK69" i="11"/>
  <c r="V69" i="11"/>
  <c r="Q69" i="11"/>
  <c r="AA68" i="11"/>
  <c r="AF68" i="11" s="1"/>
  <c r="V68" i="11"/>
  <c r="Q68" i="11"/>
  <c r="Q75" i="11"/>
  <c r="AK74" i="11"/>
  <c r="Q74" i="11"/>
  <c r="AU74" i="11"/>
  <c r="AP74" i="11"/>
  <c r="AU73" i="11"/>
  <c r="AP73" i="11"/>
  <c r="AK73" i="11"/>
  <c r="V73" i="11"/>
  <c r="Q73" i="11"/>
  <c r="AK72" i="11"/>
  <c r="V72" i="11"/>
  <c r="Q72" i="11"/>
  <c r="AK71" i="11"/>
  <c r="Q71" i="11"/>
  <c r="AF70" i="11" l="1"/>
  <c r="AA23" i="11"/>
  <c r="AA73" i="11"/>
  <c r="AF73" i="11" s="1"/>
  <c r="AA69" i="11"/>
  <c r="AF69" i="11" s="1"/>
  <c r="AA75" i="11"/>
  <c r="AF75" i="11" s="1"/>
  <c r="AA74" i="11"/>
  <c r="AF74" i="11" s="1"/>
  <c r="AA72" i="11"/>
  <c r="AF72" i="11" s="1"/>
  <c r="AA71" i="11"/>
  <c r="AF71" i="11" s="1"/>
  <c r="AU32" i="11" l="1"/>
  <c r="AU31" i="11"/>
  <c r="AP32" i="11"/>
  <c r="AP31" i="11"/>
  <c r="AK32" i="11"/>
  <c r="AK31" i="11"/>
  <c r="AK30" i="11"/>
  <c r="V32" i="11"/>
  <c r="Q32" i="11"/>
  <c r="Q31" i="11"/>
  <c r="V30" i="11"/>
  <c r="Q30" i="11"/>
  <c r="AK29" i="11"/>
  <c r="V29" i="11"/>
  <c r="Q29" i="11"/>
  <c r="AK28" i="11"/>
  <c r="V28" i="11" l="1"/>
  <c r="Q28"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l="1"/>
  <c r="U35" i="9" s="1"/>
  <c r="U36"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alcChain>
</file>

<file path=xl/sharedStrings.xml><?xml version="1.0" encoding="utf-8"?>
<sst xmlns="http://schemas.openxmlformats.org/spreadsheetml/2006/main" count="1046" uniqueCount="564">
  <si>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</si>
  <si>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</si>
  <si>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</si>
  <si>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</si>
  <si>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</si>
  <si>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</si>
  <si>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</si>
  <si>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</si>
  <si>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</si>
  <si>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</si>
  <si>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</si>
  <si>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</si>
  <si>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</si>
  <si>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</si>
  <si>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</si>
  <si>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</si>
  <si>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</si>
  <si>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</si>
  <si>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</si>
  <si>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</si>
  <si>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</si>
  <si>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</si>
  <si>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</si>
  <si>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</si>
  <si>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</si>
  <si>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</si>
  <si>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</si>
  <si>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</si>
  <si>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</si>
  <si>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</si>
  <si>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</si>
  <si>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</si>
  <si>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</si>
  <si>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</si>
  <si>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</si>
  <si>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</si>
  <si>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</si>
  <si>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</si>
  <si>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</si>
  <si>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</si>
  <si>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</si>
  <si>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</si>
  <si>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</si>
  <si>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</si>
  <si>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</si>
  <si>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</si>
  <si>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</si>
  <si>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</si>
  <si>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</si>
  <si>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</si>
  <si>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</si>
  <si>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</si>
  <si>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</si>
  <si>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</si>
  <si>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</si>
  <si>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</si>
  <si>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</si>
  <si>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</si>
  <si>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</si>
  <si>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</si>
  <si>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</si>
  <si>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</si>
  <si>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</si>
  <si>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</si>
  <si>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</si>
  <si>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</si>
  <si>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</si>
  <si>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</si>
  <si>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</si>
  <si>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</si>
  <si>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</si>
  <si>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</si>
  <si>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</si>
  <si>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</si>
  <si>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</si>
  <si>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</si>
  <si>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</si>
  <si>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</si>
  <si>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</si>
  <si>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</si>
  <si>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</si>
  <si>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</si>
  <si>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</si>
  <si>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</si>
  <si>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</si>
  <si>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</si>
  <si>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</si>
  <si>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</si>
  <si>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</si>
  <si>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</si>
  <si>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</si>
  <si>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</si>
  <si>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</si>
  <si>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</si>
  <si>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</si>
  <si>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</si>
  <si>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</si>
  <si>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</si>
  <si>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</si>
  <si>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</si>
  <si>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</si>
  <si>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</si>
  <si>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</si>
  <si>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</si>
  <si>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</si>
  <si>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</si>
  <si>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</si>
  <si>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</si>
  <si>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</si>
  <si>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</si>
  <si>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</si>
  <si>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</si>
  <si>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</si>
  <si>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</si>
  <si>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</si>
  <si>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</si>
  <si>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</si>
  <si>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</si>
  <si>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</si>
  <si>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</si>
  <si>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</si>
  <si>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</si>
  <si>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</si>
  <si>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</si>
  <si>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</si>
  <si>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</si>
  <si>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</si>
  <si>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</si>
  <si>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</si>
  <si>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</si>
  <si>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</si>
  <si>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</si>
  <si>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</si>
  <si>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</si>
  <si>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</si>
  <si>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</si>
  <si>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</si>
  <si>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</si>
  <si>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</si>
  <si>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</si>
  <si>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</si>
  <si>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</si>
  <si>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</si>
  <si>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</si>
  <si>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</si>
  <si>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</si>
  <si>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</si>
  <si>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</si>
  <si>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</si>
  <si>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</si>
  <si>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</si>
  <si>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</si>
  <si>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</si>
  <si>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</si>
  <si>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</si>
  <si>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</si>
  <si>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</si>
  <si>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</si>
  <si>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</si>
  <si>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</si>
  <si>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</si>
  <si>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</si>
  <si>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</si>
  <si>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</si>
  <si>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</si>
  <si>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</si>
  <si>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</si>
  <si>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</si>
  <si>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</si>
  <si>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</si>
  <si>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</si>
  <si>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</si>
  <si>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</si>
  <si>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</si>
  <si>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</si>
  <si>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</si>
  <si>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</si>
  <si>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</si>
  <si>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</si>
  <si>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</si>
  <si>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</si>
  <si>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</si>
  <si>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</si>
  <si>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</si>
  <si>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</si>
  <si>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</si>
  <si>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</si>
  <si>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</si>
  <si>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</si>
  <si>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</si>
  <si>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</si>
  <si>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青森県西目屋村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</si>
  <si>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</si>
  <si>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</si>
  <si>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</si>
  <si>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</si>
  <si>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</si>
  <si>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</si>
  <si>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</si>
  <si>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</si>
  <si>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</si>
  <si>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</si>
  <si>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</si>
  <si>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</si>
  <si>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</si>
  <si>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</si>
  <si>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</si>
  <si>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</si>
  <si>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</si>
  <si>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</si>
  <si>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</si>
  <si>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</si>
  <si>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</si>
  <si>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</si>
  <si>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</si>
  <si>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</si>
  <si>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</si>
  <si>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</si>
  <si>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</si>
  <si>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</si>
  <si>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</si>
  <si>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</si>
  <si>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</si>
  <si>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</si>
  <si>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</si>
  <si>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</si>
  <si>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</si>
  <si>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</si>
  <si>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</si>
  <si>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</si>
  <si>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</si>
  <si>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</si>
  <si>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</si>
  <si>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</si>
  <si>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</si>
  <si>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</si>
  <si>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</si>
  <si>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</si>
  <si>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</si>
  <si>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</si>
  <si>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</si>
  <si>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</si>
  <si>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</si>
  <si>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</si>
  <si>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</si>
  <si>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</si>
  <si>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</si>
  <si>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</si>
  <si>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</si>
  <si>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</si>
  <si>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</si>
  <si>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</si>
  <si>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</si>
  <si>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</si>
  <si>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</si>
  <si>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</si>
  <si>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</si>
  <si>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</si>
  <si>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</si>
  <si>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</si>
  <si>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</si>
  <si>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</si>
  <si>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</si>
  <si>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</si>
  <si>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</si>
  <si>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</si>
  <si>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</si>
  <si>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</si>
  <si>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</si>
  <si>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</si>
  <si>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</si>
  <si>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</si>
  <si>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</si>
  <si>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</si>
  <si>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</si>
  <si>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</si>
  <si>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</si>
  <si>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</si>
  <si>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</si>
  <si>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</si>
  <si>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</si>
  <si>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</si>
  <si>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</si>
  <si>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</si>
  <si>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</si>
  <si>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</si>
  <si>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</si>
  <si>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</si>
  <si>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</si>
  <si>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</si>
  <si>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</si>
  <si>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</si>
  <si>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</si>
  <si>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</si>
  <si>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</si>
  <si>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</si>
  <si>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</si>
  <si>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</si>
  <si>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</si>
  <si>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</si>
  <si>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</si>
  <si>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</si>
  <si>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</si>
  <si>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</si>
  <si>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</si>
  <si>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</si>
  <si>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</si>
  <si>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</si>
  <si>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</si>
  <si>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</si>
  <si>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</si>
  <si>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</si>
  <si>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</si>
  <si>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</si>
  <si>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</si>
  <si>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</si>
  <si>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</si>
  <si>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</si>
  <si>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</si>
  <si>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</si>
  <si>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</si>
  <si>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</si>
  <si>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</si>
  <si>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</si>
  <si>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</si>
  <si>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</si>
  <si>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</si>
  <si>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</si>
  <si>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</si>
  <si>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</si>
  <si>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</si>
  <si>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</si>
  <si>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</si>
  <si>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</si>
  <si>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</si>
  <si>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</si>
  <si>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</si>
  <si>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</si>
  <si>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</si>
  <si>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青森県西目屋村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</si>
  <si>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</si>
  <si>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</si>
  <si>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</si>
  <si>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</si>
  <si>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</si>
  <si>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</si>
  <si>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</si>
  <si>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</si>
  <si>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</si>
  <si>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</si>
  <si>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</si>
  <si>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</si>
  <si>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</si>
  <si>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</si>
  <si>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</si>
  <si>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</si>
  <si>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</si>
  <si>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</si>
  <si>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</si>
  <si>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</si>
  <si>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</si>
  <si>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</si>
  <si>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</si>
  <si>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</si>
  <si>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</si>
  <si>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</si>
  <si>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</si>
  <si>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</si>
  <si>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</si>
  <si>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</si>
  <si>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</si>
  <si>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</si>
  <si>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</si>
  <si>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</si>
  <si>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</si>
  <si>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</si>
  <si>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</si>
  <si>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</si>
  <si>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</si>
  <si>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</si>
  <si>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</si>
  <si>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</si>
  <si>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</si>
  <si>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</si>
  <si>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</si>
  <si>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</si>
  <si>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</si>
  <si>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</si>
  <si>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</si>
  <si>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</si>
  <si>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</si>
  <si>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</si>
  <si>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</si>
  <si>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</si>
  <si>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</si>
  <si>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</si>
  <si>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</si>
  <si>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</si>
  <si>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</si>
  <si>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</si>
  <si>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</si>
  <si>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</si>
  <si>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</si>
  <si>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</si>
  <si>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</si>
  <si>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</si>
  <si>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</si>
  <si>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</si>
  <si>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</si>
  <si>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</si>
  <si>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</si>
  <si>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</si>
  <si>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</si>
  <si>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</si>
  <si>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</si>
  <si>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</si>
  <si>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</si>
  <si>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</si>
  <si>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</si>
  <si>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</si>
  <si>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</si>
  <si>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</si>
  <si>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</si>
  <si>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</si>
  <si>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</si>
  <si>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</si>
  <si>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</si>
  <si>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</si>
  <si>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</si>
  <si>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</si>
  <si>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</si>
  <si>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</si>
  <si>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</si>
  <si>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</si>
  <si>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</si>
  <si>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</si>
  <si>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</si>
  <si>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</si>
  <si>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</si>
  <si>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</si>
  <si>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</si>
  <si>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</si>
  <si>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</si>
  <si>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</si>
  <si>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</si>
  <si>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</si>
  <si>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</si>
  <si>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</si>
  <si>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</si>
  <si>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</si>
  <si>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</si>
  <si>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</si>
  <si>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</si>
  <si>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</si>
  <si>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</si>
  <si>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</si>
  <si>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</si>
  <si>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</si>
  <si>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</si>
  <si>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</si>
  <si>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</si>
  <si>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</si>
  <si>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</si>
  <si>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</si>
  <si>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</si>
  <si>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</si>
  <si>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</si>
  <si>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</si>
  <si>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</si>
  <si>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</si>
  <si>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</si>
  <si>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</si>
  <si>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</si>
  <si>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</si>
  <si>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</si>
  <si>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</si>
  <si>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</si>
  <si>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</si>
  <si>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</si>
  <si>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</si>
  <si>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</si>
  <si>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</si>
  <si>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</si>
  <si>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</si>
  <si>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</si>
  <si>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</si>
  <si>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</si>
  <si>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</si>
  <si>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</si>
  <si>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</si>
  <si>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</si>
  <si>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</si>
  <si>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</si>
  <si>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</si>
  <si>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</si>
  <si>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</si>
  <si>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</si>
  <si>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</si>
  <si>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</si>
  <si>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</si>
  <si>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</si>
  <si>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</si>
  <si>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</si>
  <si>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</si>
  <si>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</si>
  <si>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</si>
  <si>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</si>
  <si>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</si>
  <si>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</si>
  <si>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</si>
  <si>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</si>
  <si>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</si>
  <si>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</si>
  <si>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</si>
  <si>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</si>
  <si>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</si>
  <si>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</si>
  <si>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</si>
  <si>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</si>
  <si>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</si>
  <si>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</si>
  <si>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</si>
  <si>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</si>
  <si>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</si>
  <si>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</si>
  <si>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</si>
  <si>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</si>
  <si>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</si>
  <si>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22.78</t>
  </si>
  <si>
    <t>▲ 15.72</t>
  </si>
  <si>
    <t>一般会計</t>
  </si>
  <si>
    <t>国民健康保険事業特別会計</t>
  </si>
  <si>
    <t>介護保険特別会計</t>
  </si>
  <si>
    <t>簡易水道事業特別会計</t>
  </si>
  <si>
    <t>後期高齢者医療特別会計</t>
  </si>
  <si>
    <t>農業集落排水事業特別会計</t>
  </si>
  <si>
    <t>その他会計（赤字）</t>
  </si>
  <si>
    <t>その他会計（黒字）</t>
  </si>
  <si>
    <t>-</t>
    <phoneticPr fontId="2"/>
  </si>
  <si>
    <t>-</t>
    <phoneticPr fontId="2"/>
  </si>
  <si>
    <t>青森県後期高齢者医療広域連合(一般会計)</t>
  </si>
  <si>
    <t>青森県後期高齢者医療広域連合(特別会計)</t>
  </si>
  <si>
    <t>青森県市町村総合事務組合(一般会計)</t>
  </si>
  <si>
    <t>津軽広域連合(一般会計)</t>
  </si>
  <si>
    <t>青森県交通災害共済組合(特別会計)</t>
  </si>
  <si>
    <t>弘前地区消防事務組合(一般会計)</t>
  </si>
  <si>
    <t>弘前地区環境整備事務組合(一般会計)</t>
  </si>
  <si>
    <t>青森県市町村退職手当組合(一般会計)</t>
  </si>
  <si>
    <t>-</t>
    <phoneticPr fontId="2"/>
  </si>
  <si>
    <t>-</t>
    <phoneticPr fontId="2"/>
  </si>
  <si>
    <t>ブナの里白神公社</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</si>
  <si>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</si>
  <si>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</si>
  <si>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</si>
  <si>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</si>
  <si>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</si>
  <si>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充当可能基金はH26、H27年度で減少するも、いまだ将来負担額を超える残高を有している。今後とも、充当可能基金の維持と将来負担額の抑制に努める。
実質公債費比率は、H27年度から上昇に転ずることとなった。元利償還金及び準元利償還金は減少傾向にあるも、H27年度から新たに発生した債務負担行為に基づく支出額(電算システムクラウドサービス利用料)が要因である。何れの年度においても類似団体内平均値は上回っているも、早期健全化判断基準を大幅に下回る数値であり、今後も計画的な起債発行に努める。</t>
    <rPh sb="3" eb="5">
      <t>カノウ</t>
    </rPh>
    <rPh sb="15" eb="17">
      <t>ネンド</t>
    </rPh>
    <rPh sb="18" eb="20">
      <t>ゲンショウ</t>
    </rPh>
    <rPh sb="27" eb="29">
      <t>ショウライ</t>
    </rPh>
    <rPh sb="29" eb="31">
      <t>フタン</t>
    </rPh>
    <rPh sb="31" eb="32">
      <t>ガク</t>
    </rPh>
    <rPh sb="33" eb="34">
      <t>コ</t>
    </rPh>
    <rPh sb="36" eb="38">
      <t>ザンダカ</t>
    </rPh>
    <rPh sb="39" eb="40">
      <t>ユウ</t>
    </rPh>
    <rPh sb="45" eb="47">
      <t>コンゴ</t>
    </rPh>
    <rPh sb="50" eb="52">
      <t>ジュウトウ</t>
    </rPh>
    <rPh sb="52" eb="54">
      <t>カノウ</t>
    </rPh>
    <rPh sb="54" eb="56">
      <t>キキン</t>
    </rPh>
    <rPh sb="57" eb="59">
      <t>イジ</t>
    </rPh>
    <rPh sb="60" eb="62">
      <t>ショウライ</t>
    </rPh>
    <rPh sb="62" eb="64">
      <t>フタン</t>
    </rPh>
    <rPh sb="64" eb="65">
      <t>ガク</t>
    </rPh>
    <rPh sb="66" eb="68">
      <t>ヨクセイ</t>
    </rPh>
    <rPh sb="69" eb="70">
      <t>ツト</t>
    </rPh>
    <rPh sb="74" eb="76">
      <t>ジッシツ</t>
    </rPh>
    <rPh sb="76" eb="79">
      <t>コウサイヒ</t>
    </rPh>
    <rPh sb="79" eb="81">
      <t>ヒリツ</t>
    </rPh>
    <rPh sb="86" eb="88">
      <t>ネンド</t>
    </rPh>
    <rPh sb="90" eb="92">
      <t>ジョウショウ</t>
    </rPh>
    <rPh sb="93" eb="94">
      <t>テン</t>
    </rPh>
    <rPh sb="103" eb="105">
      <t>ガンリ</t>
    </rPh>
    <rPh sb="105" eb="108">
      <t>ショウカンキン</t>
    </rPh>
    <rPh sb="108" eb="109">
      <t>オヨ</t>
    </rPh>
    <rPh sb="110" eb="111">
      <t>ジュン</t>
    </rPh>
    <rPh sb="111" eb="113">
      <t>ガンリ</t>
    </rPh>
    <rPh sb="113" eb="116">
      <t>ショウカンキン</t>
    </rPh>
    <rPh sb="117" eb="119">
      <t>ゲンショウ</t>
    </rPh>
    <rPh sb="119" eb="121">
      <t>ケイコウ</t>
    </rPh>
    <rPh sb="129" eb="131">
      <t>ネンド</t>
    </rPh>
    <rPh sb="133" eb="134">
      <t>アラ</t>
    </rPh>
    <rPh sb="136" eb="138">
      <t>ハッセイ</t>
    </rPh>
    <rPh sb="140" eb="142">
      <t>サイム</t>
    </rPh>
    <rPh sb="142" eb="144">
      <t>フタン</t>
    </rPh>
    <rPh sb="144" eb="146">
      <t>コウイ</t>
    </rPh>
    <rPh sb="147" eb="148">
      <t>モト</t>
    </rPh>
    <rPh sb="150" eb="152">
      <t>シシュツ</t>
    </rPh>
    <rPh sb="152" eb="153">
      <t>ガク</t>
    </rPh>
    <rPh sb="154" eb="156">
      <t>デンサン</t>
    </rPh>
    <rPh sb="168" eb="171">
      <t>リヨウリョウ</t>
    </rPh>
    <rPh sb="173" eb="175">
      <t>ヨウイン</t>
    </rPh>
    <rPh sb="179" eb="180">
      <t>イズ</t>
    </rPh>
    <rPh sb="182" eb="184">
      <t>ネンド</t>
    </rPh>
    <rPh sb="189" eb="191">
      <t>ルイジ</t>
    </rPh>
    <rPh sb="191" eb="193">
      <t>ダンタイ</t>
    </rPh>
    <rPh sb="193" eb="194">
      <t>ナイ</t>
    </rPh>
    <rPh sb="194" eb="197">
      <t>ヘイキンチ</t>
    </rPh>
    <rPh sb="198" eb="200">
      <t>ウワマワ</t>
    </rPh>
    <rPh sb="206" eb="208">
      <t>ソウキ</t>
    </rPh>
    <rPh sb="208" eb="211">
      <t>ケンゼンカ</t>
    </rPh>
    <rPh sb="211" eb="213">
      <t>ハンダン</t>
    </rPh>
    <rPh sb="213" eb="215">
      <t>キジュン</t>
    </rPh>
    <rPh sb="216" eb="218">
      <t>オオハバ</t>
    </rPh>
    <rPh sb="219" eb="221">
      <t>シタマワ</t>
    </rPh>
    <rPh sb="222" eb="224">
      <t>スウチ</t>
    </rPh>
    <rPh sb="228" eb="230">
      <t>コンゴ</t>
    </rPh>
    <rPh sb="231" eb="233">
      <t>ケイカク</t>
    </rPh>
    <rPh sb="233" eb="234">
      <t>テキ</t>
    </rPh>
    <rPh sb="235" eb="237">
      <t>キサイ</t>
    </rPh>
    <rPh sb="237" eb="239">
      <t>ハッコウ</t>
    </rPh>
    <rPh sb="240" eb="241">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</si>
  <si>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</si>
  <si>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</si>
  <si>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</si>
  <si>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</si>
  <si>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ここに入力</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</si>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</sst>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381613</c:v>
                </c:pt>
                <c:pt idx="1">
                  <c:v>215326</c:v>
                </c:pt>
                <c:pt idx="2">
                  <c:v>377542</c:v>
                </c:pt>
                <c:pt idx="3">
                  <c:v>162702</c:v>
                </c:pt>
                <c:pt idx="4">
                  <c:v>337418</c:v>
                </c:pt>
              </c:numCache>
            </c:numRef>
          </c:val>
          <c:smooth val="0"/>
        </c:ser>
        <c:dLbls>
          <c:showLegendKey val="0"/>
          <c:showVal val="0"/>
          <c:showCatName val="0"/>
          <c:showSerName val="0"/>
          <c:showPercent val="0"/>
          <c:showBubbleSize val="0"/>
        </c:dLbls>
        <c:marker val="1"/>
        <c:smooth val="0"/>
        <c:axId val="120764288"/>
        <c:axId val="121266176"/>
      </c:lineChart>
      <c:catAx>
        <c:axId val="120764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266176"/>
        <c:crosses val="autoZero"/>
        <c:auto val="1"/>
        <c:lblAlgn val="ctr"/>
        <c:lblOffset val="100"/>
        <c:tickLblSkip val="1"/>
        <c:tickMarkSkip val="1"/>
        <c:noMultiLvlLbl val="0"/>
      </c:catAx>
      <c:valAx>
        <c:axId val="12126617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76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5.01</c:v>
                </c:pt>
                <c:pt idx="1">
                  <c:v>3.82</c:v>
                </c:pt>
                <c:pt idx="2">
                  <c:v>3.7</c:v>
                </c:pt>
                <c:pt idx="3">
                  <c:v>5.24</c:v>
                </c:pt>
                <c:pt idx="4">
                  <c:v>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146.51</c:v>
                </c:pt>
                <c:pt idx="1">
                  <c:v>137.09</c:v>
                </c:pt>
                <c:pt idx="2">
                  <c:v>153.69999999999999</c:v>
                </c:pt>
                <c:pt idx="3">
                  <c:v>152.12</c:v>
                </c:pt>
                <c:pt idx="4">
                  <c:v>134.43</c:v>
                </c:pt>
              </c:numCache>
            </c:numRef>
          </c:val>
        </c:ser>
        <c:dLbls>
          <c:showLegendKey val="0"/>
          <c:showVal val="0"/>
          <c:showCatName val="0"/>
          <c:showSerName val="0"/>
          <c:showPercent val="0"/>
          <c:showBubbleSize val="0"/>
        </c:dLbls>
        <c:gapWidth val="250"/>
        <c:overlap val="100"/>
        <c:axId val="113037312"/>
        <c:axId val="11303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46.11</c:v>
                </c:pt>
                <c:pt idx="1">
                  <c:v>9.9499999999999993</c:v>
                </c:pt>
                <c:pt idx="2">
                  <c:v>13.33</c:v>
                </c:pt>
                <c:pt idx="3">
                  <c:v>-22.78</c:v>
                </c:pt>
                <c:pt idx="4">
                  <c:v>-15.72</c:v>
                </c:pt>
              </c:numCache>
            </c:numRef>
          </c:val>
          <c:smooth val="0"/>
        </c:ser>
        <c:dLbls>
          <c:showLegendKey val="0"/>
          <c:showVal val="0"/>
          <c:showCatName val="0"/>
          <c:showSerName val="0"/>
          <c:showPercent val="0"/>
          <c:showBubbleSize val="0"/>
        </c:dLbls>
        <c:marker val="1"/>
        <c:smooth val="0"/>
        <c:axId val="113037312"/>
        <c:axId val="113039232"/>
      </c:lineChart>
      <c:catAx>
        <c:axId val="11303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039232"/>
        <c:crosses val="autoZero"/>
        <c:auto val="1"/>
        <c:lblAlgn val="ctr"/>
        <c:lblOffset val="100"/>
        <c:tickLblSkip val="1"/>
        <c:tickMarkSkip val="1"/>
        <c:noMultiLvlLbl val="0"/>
      </c:catAx>
      <c:valAx>
        <c:axId val="11303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3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0.01</c:v>
                </c:pt>
                <c:pt idx="4">
                  <c:v>#N/A</c:v>
                </c:pt>
                <c:pt idx="5">
                  <c:v>0.1</c:v>
                </c:pt>
                <c:pt idx="6">
                  <c:v>#N/A</c:v>
                </c:pt>
                <c:pt idx="7">
                  <c:v>0.04</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0.02</c:v>
                </c:pt>
                <c:pt idx="4">
                  <c:v>#N/A</c:v>
                </c:pt>
                <c:pt idx="5">
                  <c:v>0.18</c:v>
                </c:pt>
                <c:pt idx="6">
                  <c:v>#N/A</c:v>
                </c:pt>
                <c:pt idx="7">
                  <c:v>7.0000000000000007E-2</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c:v>
                </c:pt>
                <c:pt idx="2">
                  <c:v>#N/A</c:v>
                </c:pt>
                <c:pt idx="3">
                  <c:v>0.04</c:v>
                </c:pt>
                <c:pt idx="4">
                  <c:v>#N/A</c:v>
                </c:pt>
                <c:pt idx="5">
                  <c:v>0.06</c:v>
                </c:pt>
                <c:pt idx="6">
                  <c:v>#N/A</c:v>
                </c:pt>
                <c:pt idx="7">
                  <c:v>0.08</c:v>
                </c:pt>
                <c:pt idx="8">
                  <c:v>#N/A</c:v>
                </c:pt>
                <c:pt idx="9">
                  <c:v>0.08</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0.15</c:v>
                </c:pt>
                <c:pt idx="2">
                  <c:v>#N/A</c:v>
                </c:pt>
                <c:pt idx="3">
                  <c:v>0.12</c:v>
                </c:pt>
                <c:pt idx="4">
                  <c:v>#N/A</c:v>
                </c:pt>
                <c:pt idx="5">
                  <c:v>0.08</c:v>
                </c:pt>
                <c:pt idx="6">
                  <c:v>#N/A</c:v>
                </c:pt>
                <c:pt idx="7">
                  <c:v>0.35</c:v>
                </c:pt>
                <c:pt idx="8">
                  <c:v>#N/A</c:v>
                </c:pt>
                <c:pt idx="9">
                  <c:v>0.13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c:v>
                </c:pt>
                <c:pt idx="2">
                  <c:v>#N/A</c:v>
                </c:pt>
                <c:pt idx="3">
                  <c:v>3.82</c:v>
                </c:pt>
                <c:pt idx="4">
                  <c:v>#N/A</c:v>
                </c:pt>
                <c:pt idx="5">
                  <c:v>3.7</c:v>
                </c:pt>
                <c:pt idx="6">
                  <c:v>#N/A</c:v>
                </c:pt>
                <c:pt idx="7">
                  <c:v>5.23</c:v>
                </c:pt>
                <c:pt idx="8">
                  <c:v>#N/A</c:v>
                </c:pt>
                <c:pt idx="9">
                  <c:v>5.18</c:v>
                </c:pt>
              </c:numCache>
            </c:numRef>
          </c:val>
        </c:ser>
        <c:dLbls>
          <c:showLegendKey val="0"/>
          <c:showVal val="0"/>
          <c:showCatName val="0"/>
          <c:showSerName val="0"/>
          <c:showPercent val="0"/>
          <c:showBubbleSize val="0"/>
        </c:dLbls>
        <c:gapWidth val="150"/>
        <c:overlap val="100"/>
        <c:axId val="128173952"/>
        <c:axId val="128175488"/>
      </c:barChart>
      <c:catAx>
        <c:axId val="1281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75488"/>
        <c:crosses val="autoZero"/>
        <c:auto val="1"/>
        <c:lblAlgn val="ctr"/>
        <c:lblOffset val="100"/>
        <c:tickLblSkip val="1"/>
        <c:tickMarkSkip val="1"/>
        <c:noMultiLvlLbl val="0"/>
      </c:catAx>
      <c:valAx>
        <c:axId val="12817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7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299</c:v>
                </c:pt>
                <c:pt idx="5">
                  <c:v>265</c:v>
                </c:pt>
                <c:pt idx="8">
                  <c:v>273</c:v>
                </c:pt>
                <c:pt idx="11">
                  <c:v>278</c:v>
                </c:pt>
                <c:pt idx="14">
                  <c:v>255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5</c:v>
                </c:pt>
                <c:pt idx="9">
                  <c:v>5</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6</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117</c:v>
                </c:pt>
                <c:pt idx="3">
                  <c:v>117</c:v>
                </c:pt>
                <c:pt idx="6">
                  <c:v>114</c:v>
                </c:pt>
                <c:pt idx="9">
                  <c:v>115</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320</c:v>
                </c:pt>
                <c:pt idx="3">
                  <c:v>281</c:v>
                </c:pt>
                <c:pt idx="6">
                  <c:v>282</c:v>
                </c:pt>
                <c:pt idx="9">
                  <c:v>283</c:v>
                </c:pt>
                <c:pt idx="12">
                  <c:v>243</c:v>
                </c:pt>
              </c:numCache>
            </c:numRef>
          </c:val>
        </c:ser>
        <c:dLbls>
          <c:showLegendKey val="0"/>
          <c:showVal val="0"/>
          <c:showCatName val="0"/>
          <c:showSerName val="0"/>
          <c:showPercent val="0"/>
          <c:showBubbleSize val="0"/>
        </c:dLbls>
        <c:gapWidth val="100"/>
        <c:overlap val="100"/>
        <c:axId val="109245952"/>
        <c:axId val="10924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153</c:v>
                </c:pt>
                <c:pt idx="2">
                  <c:v>#N/A</c:v>
                </c:pt>
                <c:pt idx="3">
                  <c:v>#N/A</c:v>
                </c:pt>
                <c:pt idx="4">
                  <c:v>145</c:v>
                </c:pt>
                <c:pt idx="5">
                  <c:v>#N/A</c:v>
                </c:pt>
                <c:pt idx="6">
                  <c:v>#N/A</c:v>
                </c:pt>
                <c:pt idx="7">
                  <c:v>133</c:v>
                </c:pt>
                <c:pt idx="8">
                  <c:v>#N/A</c:v>
                </c:pt>
                <c:pt idx="9">
                  <c:v>#N/A</c:v>
                </c:pt>
                <c:pt idx="10">
                  <c:v>130</c:v>
                </c:pt>
                <c:pt idx="11">
                  <c:v>#N/A</c:v>
                </c:pt>
                <c:pt idx="12">
                  <c:v>#N/A</c:v>
                </c:pt>
                <c:pt idx="13">
                  <c:v>133</c:v>
                </c:pt>
                <c:pt idx="14">
                  <c:v>#N/A</c:v>
                </c:pt>
              </c:numCache>
            </c:numRef>
          </c:val>
          <c:smooth val="0"/>
        </c:ser>
        <c:dLbls>
          <c:showLegendKey val="0"/>
          <c:showVal val="0"/>
          <c:showCatName val="0"/>
          <c:showSerName val="0"/>
          <c:showPercent val="0"/>
          <c:showBubbleSize val="0"/>
        </c:dLbls>
        <c:marker val="1"/>
        <c:smooth val="0"/>
        <c:axId val="109245952"/>
        <c:axId val="109247488"/>
      </c:lineChart>
      <c:catAx>
        <c:axId val="1092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47488"/>
        <c:crosses val="autoZero"/>
        <c:auto val="1"/>
        <c:lblAlgn val="ctr"/>
        <c:lblOffset val="100"/>
        <c:tickLblSkip val="1"/>
        <c:tickMarkSkip val="1"/>
        <c:noMultiLvlLbl val="0"/>
      </c:catAx>
      <c:valAx>
        <c:axId val="10924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4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2396</c:v>
                </c:pt>
                <c:pt idx="5">
                  <c:v>2292</c:v>
                </c:pt>
                <c:pt idx="8">
                  <c:v>2184</c:v>
                </c:pt>
                <c:pt idx="11">
                  <c:v>2041</c:v>
                </c:pt>
                <c:pt idx="14">
                  <c:v>1941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124</c:v>
                </c:pt>
                <c:pt idx="5">
                  <c:v>94</c:v>
                </c:pt>
                <c:pt idx="8">
                  <c:v>65</c:v>
                </c:pt>
                <c:pt idx="11">
                  <c:v>45</c:v>
                </c:pt>
                <c:pt idx="14">
                  <c:v>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2211</c:v>
                </c:pt>
                <c:pt idx="5">
                  <c:v>2434</c:v>
                </c:pt>
                <c:pt idx="8">
                  <c:v>2658</c:v>
                </c:pt>
                <c:pt idx="11">
                  <c:v>2370</c:v>
                </c:pt>
                <c:pt idx="14">
                  <c:v>2153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258</c:v>
                </c:pt>
                <c:pt idx="3">
                  <c:v>148</c:v>
                </c:pt>
                <c:pt idx="6">
                  <c:v>249</c:v>
                </c:pt>
                <c:pt idx="9">
                  <c:v>224</c:v>
                </c:pt>
                <c:pt idx="12">
                  <c:v>187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c:v>
                </c:pt>
                <c:pt idx="3">
                  <c:v>23</c:v>
                </c:pt>
                <c:pt idx="6">
                  <c:v>18</c:v>
                </c:pt>
                <c:pt idx="9">
                  <c:v>16</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1586</c:v>
                </c:pt>
                <c:pt idx="3">
                  <c:v>1526</c:v>
                </c:pt>
                <c:pt idx="6">
                  <c:v>1524</c:v>
                </c:pt>
                <c:pt idx="9">
                  <c:v>1492</c:v>
                </c:pt>
                <c:pt idx="12">
                  <c:v>1496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c:v>
                </c:pt>
                <c:pt idx="3">
                  <c:v>16</c:v>
                </c:pt>
                <c:pt idx="6">
                  <c:v>10</c:v>
                </c:pt>
                <c:pt idx="9">
                  <c:v>5</c:v>
                </c:pt>
                <c:pt idx="12">
                  <c:v>123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2174</c:v>
                </c:pt>
                <c:pt idx="3">
                  <c:v>2052</c:v>
                </c:pt>
                <c:pt idx="6">
                  <c:v>1903</c:v>
                </c:pt>
                <c:pt idx="9">
                  <c:v>1735</c:v>
                </c:pt>
                <c:pt idx="12">
                  <c:v>1605</c:v>
                </c:pt>
              </c:numCache>
            </c:numRef>
          </c:val>
        </c:ser>
        <c:dLbls>
          <c:showLegendKey val="0"/>
          <c:showVal val="0"/>
          <c:showCatName val="0"/>
          <c:showSerName val="0"/>
          <c:showPercent val="0"/>
          <c:showBubbleSize val="0"/>
        </c:dLbls>
        <c:gapWidth val="100"/>
        <c:overlap val="100"/>
        <c:axId val="121084544"/>
        <c:axId val="121090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1084544"/>
        <c:axId val="121090816"/>
      </c:lineChart>
      <c:catAx>
        <c:axId val="12108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090816"/>
        <c:crosses val="autoZero"/>
        <c:auto val="1"/>
        <c:lblAlgn val="ctr"/>
        <c:lblOffset val="100"/>
        <c:tickLblSkip val="1"/>
        <c:tickMarkSkip val="1"/>
        <c:noMultiLvlLbl val="0"/>
      </c:catAx>
      <c:valAx>
        <c:axId val="12109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8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229760"/>
        <c:axId val="128231680"/>
      </c:scatterChart>
      <c:valAx>
        <c:axId val="128229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231680"/>
        <c:crosses val="autoZero"/>
        <c:crossBetween val="midCat"/>
      </c:valAx>
      <c:valAx>
        <c:axId val="128231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22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15.6</c:v>
                </c:pt>
                <c:pt idx="1">
                  <c:v>13.9</c:v>
                </c:pt>
                <c:pt idx="2">
                  <c:v>12.6</c:v>
                </c:pt>
                <c:pt idx="3">
                  <c:v>11.4</c:v>
                </c:pt>
                <c:pt idx="4">
                  <c:v>11.5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407808"/>
        <c:axId val="2459136"/>
      </c:scatterChart>
      <c:valAx>
        <c:axId val="240780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9136"/>
        <c:crosses val="autoZero"/>
        <c:crossBetween val="midCat"/>
      </c:valAx>
      <c:valAx>
        <c:axId val="2459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7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津軽ダム建設に伴う人口の減少や高齢化の進展</a:t>
          </a:r>
          <a:r>
            <a:rPr kumimoji="1" lang="en-US" altLang="ja-JP" sz="1100">
              <a:solidFill>
                <a:schemeClr val="dk1"/>
              </a:solidFill>
              <a:effectLst/>
              <a:latin typeface="+mn-ea"/>
              <a:ea typeface="+mn-ea"/>
              <a:cs typeface="+mn-cs"/>
            </a:rPr>
            <a:t>(H29</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月末</a:t>
          </a:r>
          <a:r>
            <a:rPr kumimoji="1" lang="en-US" altLang="ja-JP" sz="1100">
              <a:solidFill>
                <a:schemeClr val="dk1"/>
              </a:solidFill>
              <a:effectLst/>
              <a:latin typeface="+mn-ea"/>
              <a:ea typeface="+mn-ea"/>
              <a:cs typeface="+mn-cs"/>
            </a:rPr>
            <a:t>40.6%)</a:t>
          </a:r>
          <a:r>
            <a:rPr kumimoji="1" lang="ja-JP" altLang="ja-JP" sz="1100">
              <a:solidFill>
                <a:schemeClr val="dk1"/>
              </a:solidFill>
              <a:effectLst/>
              <a:latin typeface="+mn-ea"/>
              <a:ea typeface="+mn-ea"/>
              <a:cs typeface="+mn-cs"/>
            </a:rPr>
            <a:t>に加え、主要産業がないこと等により、財政基盤が弱く、類似団体平均を</a:t>
          </a:r>
          <a:r>
            <a:rPr kumimoji="1" lang="en-US" altLang="ja-JP" sz="1100">
              <a:solidFill>
                <a:schemeClr val="dk1"/>
              </a:solidFill>
              <a:effectLst/>
              <a:latin typeface="+mn-ea"/>
              <a:ea typeface="+mn-ea"/>
              <a:cs typeface="+mn-cs"/>
            </a:rPr>
            <a:t>0.08</a:t>
          </a:r>
          <a:r>
            <a:rPr kumimoji="1" lang="ja-JP" altLang="ja-JP" sz="1100">
              <a:solidFill>
                <a:schemeClr val="dk1"/>
              </a:solidFill>
              <a:effectLst/>
              <a:latin typeface="+mn-ea"/>
              <a:ea typeface="+mn-ea"/>
              <a:cs typeface="+mn-cs"/>
            </a:rPr>
            <a:t>ポイント下回っている。事業の選択と集中に努めるともに民間委託等による行政の効率化に努め、財政の健全化を図る。</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147865</xdr:rowOff>
    </xdr:to>
    <xdr:cxnSp macro="">
      <xdr:nvCxnSpPr>
        <xdr:cNvPr id="69" name="直線コネクタ 68"/>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2" name="直線コネクタ 71"/>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147865</xdr:rowOff>
    </xdr:to>
    <xdr:cxnSp macro="">
      <xdr:nvCxnSpPr>
        <xdr:cNvPr id="75" name="直線コネクタ 74"/>
        <xdr:cNvCxnSpPr/>
      </xdr:nvCxnSpPr>
      <xdr:spPr>
        <a:xfrm>
          <a:off x="2336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147865</xdr:rowOff>
    </xdr:to>
    <xdr:cxnSp macro="">
      <xdr:nvCxnSpPr>
        <xdr:cNvPr id="78" name="直線コネクタ 77"/>
        <xdr:cNvCxnSpPr/>
      </xdr:nvCxnSpPr>
      <xdr:spPr>
        <a:xfrm>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8" name="円/楕円 87"/>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89"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0" name="円/楕円 89"/>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1" name="テキスト ボックス 90"/>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2" name="円/楕円 91"/>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3" name="テキスト ボックス 92"/>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4" name="円/楕円 93"/>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5" name="テキスト ボックス 94"/>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分母となる経常一般財源等は地方交付税、地方消費税等の伸びにより前年度比</a:t>
          </a:r>
          <a:r>
            <a:rPr kumimoji="1" lang="en-US" altLang="ja-JP" sz="1100">
              <a:solidFill>
                <a:schemeClr val="dk1"/>
              </a:solidFill>
              <a:effectLst/>
              <a:latin typeface="+mn-ea"/>
              <a:ea typeface="+mn-ea"/>
              <a:cs typeface="+mn-cs"/>
            </a:rPr>
            <a:t>42,712</a:t>
          </a:r>
          <a:r>
            <a:rPr kumimoji="1" lang="ja-JP" altLang="en-US" sz="1100">
              <a:solidFill>
                <a:schemeClr val="dk1"/>
              </a:solidFill>
              <a:effectLst/>
              <a:latin typeface="+mn-ea"/>
              <a:ea typeface="+mn-ea"/>
              <a:cs typeface="+mn-cs"/>
            </a:rPr>
            <a:t>千円の増となる一方、分子となる繰出金、補助費等、物件費充当</a:t>
          </a:r>
          <a:r>
            <a:rPr kumimoji="1" lang="ja-JP" altLang="ja-JP" sz="1100">
              <a:solidFill>
                <a:schemeClr val="dk1"/>
              </a:solidFill>
              <a:effectLst/>
              <a:latin typeface="+mn-ea"/>
              <a:ea typeface="+mn-ea"/>
              <a:cs typeface="+mn-cs"/>
            </a:rPr>
            <a:t>経常一般財源</a:t>
          </a:r>
          <a:r>
            <a:rPr kumimoji="1" lang="ja-JP" altLang="en-US" sz="1100">
              <a:solidFill>
                <a:schemeClr val="dk1"/>
              </a:solidFill>
              <a:effectLst/>
              <a:latin typeface="+mn-ea"/>
              <a:ea typeface="+mn-ea"/>
              <a:cs typeface="+mn-cs"/>
            </a:rPr>
            <a:t>が前年度比</a:t>
          </a:r>
          <a:r>
            <a:rPr kumimoji="1" lang="en-US" altLang="ja-JP" sz="1100">
              <a:solidFill>
                <a:schemeClr val="dk1"/>
              </a:solidFill>
              <a:effectLst/>
              <a:latin typeface="+mn-ea"/>
              <a:ea typeface="+mn-ea"/>
              <a:cs typeface="+mn-cs"/>
            </a:rPr>
            <a:t>130,272</a:t>
          </a:r>
          <a:r>
            <a:rPr kumimoji="1" lang="ja-JP" altLang="en-US" sz="1100">
              <a:solidFill>
                <a:schemeClr val="dk1"/>
              </a:solidFill>
              <a:effectLst/>
              <a:latin typeface="+mn-ea"/>
              <a:ea typeface="+mn-ea"/>
              <a:cs typeface="+mn-cs"/>
            </a:rPr>
            <a:t>千円の増となったことから、前年度よりも</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ポイント悪化した。</a:t>
          </a:r>
          <a:endParaRPr lang="ja-JP" altLang="ja-JP">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115781</xdr:rowOff>
    </xdr:from>
    <xdr:to>
      <xdr:col>7</xdr:col>
      <xdr:colOff>152400</xdr:colOff>
      <xdr:row>65</xdr:row>
      <xdr:rowOff>60960</xdr:rowOff>
    </xdr:to>
    <xdr:cxnSp macro="">
      <xdr:nvCxnSpPr>
        <xdr:cNvPr id="132" name="直線コネクタ 131"/>
        <xdr:cNvCxnSpPr/>
      </xdr:nvCxnSpPr>
      <xdr:spPr>
        <a:xfrm>
          <a:off x="4114800" y="11088581"/>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64</xdr:row>
      <xdr:rowOff>115781</xdr:rowOff>
    </xdr:to>
    <xdr:cxnSp macro="">
      <xdr:nvCxnSpPr>
        <xdr:cNvPr id="135" name="直線コネクタ 134"/>
        <xdr:cNvCxnSpPr/>
      </xdr:nvCxnSpPr>
      <xdr:spPr>
        <a:xfrm>
          <a:off x="3225800" y="10955867"/>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128905</xdr:rowOff>
    </xdr:from>
    <xdr:to>
      <xdr:col>4</xdr:col>
      <xdr:colOff>482600</xdr:colOff>
      <xdr:row>63</xdr:row>
      <xdr:rowOff>154517</xdr:rowOff>
    </xdr:to>
    <xdr:cxnSp macro="">
      <xdr:nvCxnSpPr>
        <xdr:cNvPr id="138" name="直線コネクタ 137"/>
        <xdr:cNvCxnSpPr/>
      </xdr:nvCxnSpPr>
      <xdr:spPr>
        <a:xfrm>
          <a:off x="2336800" y="1075880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128905</xdr:rowOff>
    </xdr:from>
    <xdr:to>
      <xdr:col>3</xdr:col>
      <xdr:colOff>279400</xdr:colOff>
      <xdr:row>63</xdr:row>
      <xdr:rowOff>66040</xdr:rowOff>
    </xdr:to>
    <xdr:cxnSp macro="">
      <xdr:nvCxnSpPr>
        <xdr:cNvPr id="141" name="直線コネクタ 140"/>
        <xdr:cNvCxnSpPr/>
      </xdr:nvCxnSpPr>
      <xdr:spPr>
        <a:xfrm flipV="1">
          <a:off x="1447800" y="107588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51" name="円/楕円 150"/>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52"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64981</xdr:rowOff>
    </xdr:from>
    <xdr:to>
      <xdr:col>6</xdr:col>
      <xdr:colOff>50800</xdr:colOff>
      <xdr:row>64</xdr:row>
      <xdr:rowOff>166581</xdr:rowOff>
    </xdr:to>
    <xdr:sp macro="" textlink="">
      <xdr:nvSpPr>
        <xdr:cNvPr id="153" name="円/楕円 152"/>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151358</xdr:rowOff>
    </xdr:from>
    <xdr:ext cx="736600" cy="259045"/>
    <xdr:sp macro="" textlink="">
      <xdr:nvSpPr>
        <xdr:cNvPr id="154" name="テキスト ボックス 153"/>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103717</xdr:rowOff>
    </xdr:from>
    <xdr:to>
      <xdr:col>4</xdr:col>
      <xdr:colOff>533400</xdr:colOff>
      <xdr:row>64</xdr:row>
      <xdr:rowOff>33867</xdr:rowOff>
    </xdr:to>
    <xdr:sp macro="" textlink="">
      <xdr:nvSpPr>
        <xdr:cNvPr id="155" name="円/楕円 154"/>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18644</xdr:rowOff>
    </xdr:from>
    <xdr:ext cx="762000" cy="259045"/>
    <xdr:sp macro="" textlink="">
      <xdr:nvSpPr>
        <xdr:cNvPr id="156" name="テキスト ボックス 155"/>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78105</xdr:rowOff>
    </xdr:from>
    <xdr:to>
      <xdr:col>3</xdr:col>
      <xdr:colOff>330200</xdr:colOff>
      <xdr:row>63</xdr:row>
      <xdr:rowOff>8255</xdr:rowOff>
    </xdr:to>
    <xdr:sp macro="" textlink="">
      <xdr:nvSpPr>
        <xdr:cNvPr id="157" name="円/楕円 156"/>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58" name="テキスト ボックス 157"/>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9" name="円/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60" name="テキスト ボックス 159"/>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[538,083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人口が少ないことから、人口</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人当たりの経費が高くなる傾向になる。今後も定員管理・給与の適正化に努める。</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63424</xdr:rowOff>
    </xdr:from>
    <xdr:to>
      <xdr:col>7</xdr:col>
      <xdr:colOff>152400</xdr:colOff>
      <xdr:row>83</xdr:row>
      <xdr:rowOff>131147</xdr:rowOff>
    </xdr:to>
    <xdr:cxnSp macro="">
      <xdr:nvCxnSpPr>
        <xdr:cNvPr id="196" name="直線コネクタ 195"/>
        <xdr:cNvCxnSpPr/>
      </xdr:nvCxnSpPr>
      <xdr:spPr>
        <a:xfrm>
          <a:off x="4114800" y="14293774"/>
          <a:ext cx="8382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8646</xdr:rowOff>
    </xdr:from>
    <xdr:to>
      <xdr:col>6</xdr:col>
      <xdr:colOff>0</xdr:colOff>
      <xdr:row>83</xdr:row>
      <xdr:rowOff>63424</xdr:rowOff>
    </xdr:to>
    <xdr:cxnSp macro="">
      <xdr:nvCxnSpPr>
        <xdr:cNvPr id="199" name="直線コネクタ 198"/>
        <xdr:cNvCxnSpPr/>
      </xdr:nvCxnSpPr>
      <xdr:spPr>
        <a:xfrm>
          <a:off x="3225800" y="14238996"/>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167294</xdr:rowOff>
    </xdr:from>
    <xdr:to>
      <xdr:col>4</xdr:col>
      <xdr:colOff>482600</xdr:colOff>
      <xdr:row>83</xdr:row>
      <xdr:rowOff>8646</xdr:rowOff>
    </xdr:to>
    <xdr:cxnSp macro="">
      <xdr:nvCxnSpPr>
        <xdr:cNvPr id="202" name="直線コネクタ 201"/>
        <xdr:cNvCxnSpPr/>
      </xdr:nvCxnSpPr>
      <xdr:spPr>
        <a:xfrm>
          <a:off x="2336800" y="1422619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167294</xdr:rowOff>
    </xdr:from>
    <xdr:to>
      <xdr:col>3</xdr:col>
      <xdr:colOff>279400</xdr:colOff>
      <xdr:row>83</xdr:row>
      <xdr:rowOff>4738</xdr:rowOff>
    </xdr:to>
    <xdr:cxnSp macro="">
      <xdr:nvCxnSpPr>
        <xdr:cNvPr id="205" name="直線コネクタ 204"/>
        <xdr:cNvCxnSpPr/>
      </xdr:nvCxnSpPr>
      <xdr:spPr>
        <a:xfrm flipV="1">
          <a:off x="1447800" y="14226194"/>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80347</xdr:rowOff>
    </xdr:from>
    <xdr:to>
      <xdr:col>7</xdr:col>
      <xdr:colOff>203200</xdr:colOff>
      <xdr:row>84</xdr:row>
      <xdr:rowOff>10497</xdr:rowOff>
    </xdr:to>
    <xdr:sp macro="" textlink="">
      <xdr:nvSpPr>
        <xdr:cNvPr id="215" name="円/楕円 214"/>
        <xdr:cNvSpPr/>
      </xdr:nvSpPr>
      <xdr:spPr>
        <a:xfrm>
          <a:off x="4902200" y="14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52424</xdr:rowOff>
    </xdr:from>
    <xdr:ext cx="762000" cy="259045"/>
    <xdr:sp macro="" textlink="">
      <xdr:nvSpPr>
        <xdr:cNvPr id="216" name="人件費・物件費等の状況該当値テキスト"/>
        <xdr:cNvSpPr txBox="1"/>
      </xdr:nvSpPr>
      <xdr:spPr>
        <a:xfrm>
          <a:off x="5041900" y="1428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538,083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12624</xdr:rowOff>
    </xdr:from>
    <xdr:to>
      <xdr:col>6</xdr:col>
      <xdr:colOff>50800</xdr:colOff>
      <xdr:row>83</xdr:row>
      <xdr:rowOff>114224</xdr:rowOff>
    </xdr:to>
    <xdr:sp macro="" textlink="">
      <xdr:nvSpPr>
        <xdr:cNvPr id="217" name="円/楕円 216"/>
        <xdr:cNvSpPr/>
      </xdr:nvSpPr>
      <xdr:spPr>
        <a:xfrm>
          <a:off x="4064000" y="142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99001</xdr:rowOff>
    </xdr:from>
    <xdr:ext cx="736600" cy="259045"/>
    <xdr:sp macro="" textlink="">
      <xdr:nvSpPr>
        <xdr:cNvPr id="218" name="テキスト ボックス 217"/>
        <xdr:cNvSpPr txBox="1"/>
      </xdr:nvSpPr>
      <xdr:spPr>
        <a:xfrm>
          <a:off x="3733800" y="1432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479,144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129296</xdr:rowOff>
    </xdr:from>
    <xdr:to>
      <xdr:col>4</xdr:col>
      <xdr:colOff>533400</xdr:colOff>
      <xdr:row>83</xdr:row>
      <xdr:rowOff>59446</xdr:rowOff>
    </xdr:to>
    <xdr:sp macro="" textlink="">
      <xdr:nvSpPr>
        <xdr:cNvPr id="219" name="円/楕円 218"/>
        <xdr:cNvSpPr/>
      </xdr:nvSpPr>
      <xdr:spPr>
        <a:xfrm>
          <a:off x="3175000" y="14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44223</xdr:rowOff>
    </xdr:from>
    <xdr:ext cx="762000" cy="259045"/>
    <xdr:sp macro="" textlink="">
      <xdr:nvSpPr>
        <xdr:cNvPr id="220" name="テキスト ボックス 219"/>
        <xdr:cNvSpPr txBox="1"/>
      </xdr:nvSpPr>
      <xdr:spPr>
        <a:xfrm>
          <a:off x="2844800" y="142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431,472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116494</xdr:rowOff>
    </xdr:from>
    <xdr:to>
      <xdr:col>3</xdr:col>
      <xdr:colOff>330200</xdr:colOff>
      <xdr:row>83</xdr:row>
      <xdr:rowOff>46644</xdr:rowOff>
    </xdr:to>
    <xdr:sp macro="" textlink="">
      <xdr:nvSpPr>
        <xdr:cNvPr id="221" name="円/楕円 220"/>
        <xdr:cNvSpPr/>
      </xdr:nvSpPr>
      <xdr:spPr>
        <a:xfrm>
          <a:off x="2286000" y="141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31421</xdr:rowOff>
    </xdr:from>
    <xdr:ext cx="762000" cy="259045"/>
    <xdr:sp macro="" textlink="">
      <xdr:nvSpPr>
        <xdr:cNvPr id="222" name="テキスト ボックス 221"/>
        <xdr:cNvSpPr txBox="1"/>
      </xdr:nvSpPr>
      <xdr:spPr>
        <a:xfrm>
          <a:off x="1955800" y="1426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420,330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125388</xdr:rowOff>
    </xdr:from>
    <xdr:to>
      <xdr:col>2</xdr:col>
      <xdr:colOff>127000</xdr:colOff>
      <xdr:row>83</xdr:row>
      <xdr:rowOff>55538</xdr:rowOff>
    </xdr:to>
    <xdr:sp macro="" textlink="">
      <xdr:nvSpPr>
        <xdr:cNvPr id="223" name="円/楕円 222"/>
        <xdr:cNvSpPr/>
      </xdr:nvSpPr>
      <xdr:spPr>
        <a:xfrm>
          <a:off x="1397000" y="141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40315</xdr:rowOff>
    </xdr:from>
    <xdr:ext cx="762000" cy="259045"/>
    <xdr:sp macro="" textlink="">
      <xdr:nvSpPr>
        <xdr:cNvPr id="224" name="テキスト ボックス 223"/>
        <xdr:cNvSpPr txBox="1"/>
      </xdr:nvSpPr>
      <xdr:spPr>
        <a:xfrm>
          <a:off x="1066800" y="1427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428,071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国との比較では</a:t>
          </a:r>
          <a:r>
            <a:rPr kumimoji="1" lang="en-US" altLang="ja-JP" sz="1100">
              <a:solidFill>
                <a:schemeClr val="dk1"/>
              </a:solidFill>
              <a:effectLst/>
              <a:latin typeface="+mn-ea"/>
              <a:ea typeface="+mn-ea"/>
              <a:cs typeface="+mn-cs"/>
            </a:rPr>
            <a:t>5.0</a:t>
          </a:r>
          <a:r>
            <a:rPr kumimoji="1" lang="ja-JP" altLang="en-US" sz="1100">
              <a:solidFill>
                <a:schemeClr val="dk1"/>
              </a:solidFill>
              <a:effectLst/>
              <a:latin typeface="+mn-ea"/>
              <a:ea typeface="+mn-ea"/>
              <a:cs typeface="+mn-cs"/>
            </a:rPr>
            <a:t>ポイント、類似団体平均値との比較でも</a:t>
          </a:r>
          <a:r>
            <a:rPr kumimoji="1" lang="en-US" altLang="ja-JP" sz="1100">
              <a:solidFill>
                <a:schemeClr val="dk1"/>
              </a:solidFill>
              <a:effectLst/>
              <a:latin typeface="+mn-ea"/>
              <a:ea typeface="+mn-ea"/>
              <a:cs typeface="+mn-cs"/>
            </a:rPr>
            <a:t>0.4</a:t>
          </a:r>
          <a:r>
            <a:rPr kumimoji="1" lang="ja-JP" altLang="en-US" sz="1100">
              <a:solidFill>
                <a:schemeClr val="dk1"/>
              </a:solidFill>
              <a:effectLst/>
              <a:latin typeface="+mn-ea"/>
              <a:ea typeface="+mn-ea"/>
              <a:cs typeface="+mn-cs"/>
            </a:rPr>
            <a:t>ポイント下回っている。今後も給与の適正化に努める。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118363</xdr:rowOff>
    </xdr:from>
    <xdr:to>
      <xdr:col>24</xdr:col>
      <xdr:colOff>558800</xdr:colOff>
      <xdr:row>88</xdr:row>
      <xdr:rowOff>0</xdr:rowOff>
    </xdr:to>
    <xdr:cxnSp macro="">
      <xdr:nvCxnSpPr>
        <xdr:cNvPr id="256" name="直線コネクタ 255"/>
        <xdr:cNvCxnSpPr/>
      </xdr:nvCxnSpPr>
      <xdr:spPr>
        <a:xfrm>
          <a:off x="16179800" y="15034513"/>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118363</xdr:rowOff>
    </xdr:from>
    <xdr:to>
      <xdr:col>23</xdr:col>
      <xdr:colOff>406400</xdr:colOff>
      <xdr:row>87</xdr:row>
      <xdr:rowOff>161798</xdr:rowOff>
    </xdr:to>
    <xdr:cxnSp macro="">
      <xdr:nvCxnSpPr>
        <xdr:cNvPr id="259" name="直線コネクタ 258"/>
        <xdr:cNvCxnSpPr/>
      </xdr:nvCxnSpPr>
      <xdr:spPr>
        <a:xfrm flipV="1">
          <a:off x="15290800" y="1503451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161798</xdr:rowOff>
    </xdr:from>
    <xdr:to>
      <xdr:col>22</xdr:col>
      <xdr:colOff>203200</xdr:colOff>
      <xdr:row>89</xdr:row>
      <xdr:rowOff>69850</xdr:rowOff>
    </xdr:to>
    <xdr:cxnSp macro="">
      <xdr:nvCxnSpPr>
        <xdr:cNvPr id="262" name="直線コネクタ 261"/>
        <xdr:cNvCxnSpPr/>
      </xdr:nvCxnSpPr>
      <xdr:spPr>
        <a:xfrm flipV="1">
          <a:off x="14401800" y="1507794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4" name="テキスト ボックス 263"/>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156718</xdr:rowOff>
    </xdr:to>
    <xdr:cxnSp macro="">
      <xdr:nvCxnSpPr>
        <xdr:cNvPr id="265" name="直線コネクタ 264"/>
        <xdr:cNvCxnSpPr/>
      </xdr:nvCxnSpPr>
      <xdr:spPr>
        <a:xfrm flipV="1">
          <a:off x="13512800" y="153289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120650</xdr:rowOff>
    </xdr:from>
    <xdr:to>
      <xdr:col>24</xdr:col>
      <xdr:colOff>609600</xdr:colOff>
      <xdr:row>88</xdr:row>
      <xdr:rowOff>50800</xdr:rowOff>
    </xdr:to>
    <xdr:sp macro="" textlink="">
      <xdr:nvSpPr>
        <xdr:cNvPr id="275" name="円/楕円 274"/>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137177</xdr:rowOff>
    </xdr:from>
    <xdr:ext cx="762000" cy="259045"/>
    <xdr:sp macro="" textlink="">
      <xdr:nvSpPr>
        <xdr:cNvPr id="276" name="給与水準   （国との比較）該当値テキスト"/>
        <xdr:cNvSpPr txBox="1"/>
      </xdr:nvSpPr>
      <xdr:spPr>
        <a:xfrm>
          <a:off x="171069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67563</xdr:rowOff>
    </xdr:from>
    <xdr:to>
      <xdr:col>23</xdr:col>
      <xdr:colOff>457200</xdr:colOff>
      <xdr:row>87</xdr:row>
      <xdr:rowOff>169163</xdr:rowOff>
    </xdr:to>
    <xdr:sp macro="" textlink="">
      <xdr:nvSpPr>
        <xdr:cNvPr id="277" name="円/楕円 276"/>
        <xdr:cNvSpPr/>
      </xdr:nvSpPr>
      <xdr:spPr>
        <a:xfrm>
          <a:off x="16129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7890</xdr:rowOff>
    </xdr:from>
    <xdr:ext cx="736600" cy="259045"/>
    <xdr:sp macro="" textlink="">
      <xdr:nvSpPr>
        <xdr:cNvPr id="278" name="テキスト ボックス 277"/>
        <xdr:cNvSpPr txBox="1"/>
      </xdr:nvSpPr>
      <xdr:spPr>
        <a:xfrm>
          <a:off x="15798800" y="147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9" name="円/楕円 278"/>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80" name="テキスト ボックス 279"/>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1" name="円/楕円 280"/>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82" name="テキスト ボックス 281"/>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83" name="円/楕円 282"/>
        <xdr:cNvSpPr/>
      </xdr:nvSpPr>
      <xdr:spPr>
        <a:xfrm>
          <a:off x="13462000" y="15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46245</xdr:rowOff>
    </xdr:from>
    <xdr:ext cx="762000" cy="259045"/>
    <xdr:sp macro="" textlink="">
      <xdr:nvSpPr>
        <xdr:cNvPr id="284" name="テキスト ボックス 283"/>
        <xdr:cNvSpPr txBox="1"/>
      </xdr:nvSpPr>
      <xdr:spPr>
        <a:xfrm>
          <a:off x="13131800" y="1513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人口が少ない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県内最小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ことから、人口千人当たりの職員数が多くなる傾向にある。類似団体平均値との比較では</a:t>
          </a:r>
          <a:r>
            <a:rPr kumimoji="1" lang="en-US" altLang="ja-JP" sz="1100">
              <a:solidFill>
                <a:schemeClr val="dk1"/>
              </a:solidFill>
              <a:effectLst/>
              <a:latin typeface="+mn-lt"/>
              <a:ea typeface="+mn-ea"/>
              <a:cs typeface="+mn-cs"/>
            </a:rPr>
            <a:t>6.25</a:t>
          </a:r>
          <a:r>
            <a:rPr kumimoji="1" lang="ja-JP" altLang="en-US" sz="1100">
              <a:solidFill>
                <a:schemeClr val="dk1"/>
              </a:solidFill>
              <a:effectLst/>
              <a:latin typeface="+mn-lt"/>
              <a:ea typeface="+mn-ea"/>
              <a:cs typeface="+mn-cs"/>
            </a:rPr>
            <a:t>人多い結果となっている。人口は少ないものの、仕事の種類は同じであることから、住民サービスの維持向上も考慮しながら、平成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月に策定した「西目屋村定員適正化計画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」に基づき今後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人削減を目標とする。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63754</xdr:rowOff>
    </xdr:from>
    <xdr:to>
      <xdr:col>24</xdr:col>
      <xdr:colOff>558800</xdr:colOff>
      <xdr:row>62</xdr:row>
      <xdr:rowOff>103810</xdr:rowOff>
    </xdr:to>
    <xdr:cxnSp macro="">
      <xdr:nvCxnSpPr>
        <xdr:cNvPr id="316" name="直線コネクタ 315"/>
        <xdr:cNvCxnSpPr/>
      </xdr:nvCxnSpPr>
      <xdr:spPr>
        <a:xfrm>
          <a:off x="16179800" y="10693654"/>
          <a:ext cx="8382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57480</xdr:rowOff>
    </xdr:from>
    <xdr:to>
      <xdr:col>23</xdr:col>
      <xdr:colOff>406400</xdr:colOff>
      <xdr:row>62</xdr:row>
      <xdr:rowOff>63754</xdr:rowOff>
    </xdr:to>
    <xdr:cxnSp macro="">
      <xdr:nvCxnSpPr>
        <xdr:cNvPr id="319" name="直線コネクタ 318"/>
        <xdr:cNvCxnSpPr/>
      </xdr:nvCxnSpPr>
      <xdr:spPr>
        <a:xfrm>
          <a:off x="15290800" y="106873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55308</xdr:rowOff>
    </xdr:from>
    <xdr:to>
      <xdr:col>22</xdr:col>
      <xdr:colOff>203200</xdr:colOff>
      <xdr:row>62</xdr:row>
      <xdr:rowOff>57480</xdr:rowOff>
    </xdr:to>
    <xdr:cxnSp macro="">
      <xdr:nvCxnSpPr>
        <xdr:cNvPr id="322" name="直線コネクタ 321"/>
        <xdr:cNvCxnSpPr/>
      </xdr:nvCxnSpPr>
      <xdr:spPr>
        <a:xfrm>
          <a:off x="14401800" y="1068520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55308</xdr:rowOff>
    </xdr:from>
    <xdr:to>
      <xdr:col>21</xdr:col>
      <xdr:colOff>0</xdr:colOff>
      <xdr:row>62</xdr:row>
      <xdr:rowOff>73647</xdr:rowOff>
    </xdr:to>
    <xdr:cxnSp macro="">
      <xdr:nvCxnSpPr>
        <xdr:cNvPr id="325" name="直線コネクタ 324"/>
        <xdr:cNvCxnSpPr/>
      </xdr:nvCxnSpPr>
      <xdr:spPr>
        <a:xfrm flipV="1">
          <a:off x="13512800" y="1068520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53010</xdr:rowOff>
    </xdr:from>
    <xdr:to>
      <xdr:col>24</xdr:col>
      <xdr:colOff>609600</xdr:colOff>
      <xdr:row>62</xdr:row>
      <xdr:rowOff>154610</xdr:rowOff>
    </xdr:to>
    <xdr:sp macro="" textlink="">
      <xdr:nvSpPr>
        <xdr:cNvPr id="335" name="円/楕円 334"/>
        <xdr:cNvSpPr/>
      </xdr:nvSpPr>
      <xdr:spPr>
        <a:xfrm>
          <a:off x="16967200" y="10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25087</xdr:rowOff>
    </xdr:from>
    <xdr:ext cx="762000" cy="259045"/>
    <xdr:sp macro="" textlink="">
      <xdr:nvSpPr>
        <xdr:cNvPr id="336" name="定員管理の状況該当値テキスト"/>
        <xdr:cNvSpPr txBox="1"/>
      </xdr:nvSpPr>
      <xdr:spPr>
        <a:xfrm>
          <a:off x="17106900" y="1065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12954</xdr:rowOff>
    </xdr:from>
    <xdr:to>
      <xdr:col>23</xdr:col>
      <xdr:colOff>457200</xdr:colOff>
      <xdr:row>62</xdr:row>
      <xdr:rowOff>114554</xdr:rowOff>
    </xdr:to>
    <xdr:sp macro="" textlink="">
      <xdr:nvSpPr>
        <xdr:cNvPr id="337" name="円/楕円 336"/>
        <xdr:cNvSpPr/>
      </xdr:nvSpPr>
      <xdr:spPr>
        <a:xfrm>
          <a:off x="16129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99331</xdr:rowOff>
    </xdr:from>
    <xdr:ext cx="736600" cy="259045"/>
    <xdr:sp macro="" textlink="">
      <xdr:nvSpPr>
        <xdr:cNvPr id="338" name="テキスト ボックス 337"/>
        <xdr:cNvSpPr txBox="1"/>
      </xdr:nvSpPr>
      <xdr:spPr>
        <a:xfrm>
          <a:off x="15798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6680</xdr:rowOff>
    </xdr:from>
    <xdr:to>
      <xdr:col>22</xdr:col>
      <xdr:colOff>254000</xdr:colOff>
      <xdr:row>62</xdr:row>
      <xdr:rowOff>108280</xdr:rowOff>
    </xdr:to>
    <xdr:sp macro="" textlink="">
      <xdr:nvSpPr>
        <xdr:cNvPr id="339" name="円/楕円 338"/>
        <xdr:cNvSpPr/>
      </xdr:nvSpPr>
      <xdr:spPr>
        <a:xfrm>
          <a:off x="15240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93057</xdr:rowOff>
    </xdr:from>
    <xdr:ext cx="762000" cy="259045"/>
    <xdr:sp macro="" textlink="">
      <xdr:nvSpPr>
        <xdr:cNvPr id="340" name="テキスト ボックス 339"/>
        <xdr:cNvSpPr txBox="1"/>
      </xdr:nvSpPr>
      <xdr:spPr>
        <a:xfrm>
          <a:off x="14909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4508</xdr:rowOff>
    </xdr:from>
    <xdr:to>
      <xdr:col>21</xdr:col>
      <xdr:colOff>50800</xdr:colOff>
      <xdr:row>62</xdr:row>
      <xdr:rowOff>106108</xdr:rowOff>
    </xdr:to>
    <xdr:sp macro="" textlink="">
      <xdr:nvSpPr>
        <xdr:cNvPr id="341" name="円/楕円 340"/>
        <xdr:cNvSpPr/>
      </xdr:nvSpPr>
      <xdr:spPr>
        <a:xfrm>
          <a:off x="14351000" y="106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90885</xdr:rowOff>
    </xdr:from>
    <xdr:ext cx="762000" cy="259045"/>
    <xdr:sp macro="" textlink="">
      <xdr:nvSpPr>
        <xdr:cNvPr id="342" name="テキスト ボックス 341"/>
        <xdr:cNvSpPr txBox="1"/>
      </xdr:nvSpPr>
      <xdr:spPr>
        <a:xfrm>
          <a:off x="14020800" y="107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22847</xdr:rowOff>
    </xdr:from>
    <xdr:to>
      <xdr:col>19</xdr:col>
      <xdr:colOff>533400</xdr:colOff>
      <xdr:row>62</xdr:row>
      <xdr:rowOff>124447</xdr:rowOff>
    </xdr:to>
    <xdr:sp macro="" textlink="">
      <xdr:nvSpPr>
        <xdr:cNvPr id="343" name="円/楕円 342"/>
        <xdr:cNvSpPr/>
      </xdr:nvSpPr>
      <xdr:spPr>
        <a:xfrm>
          <a:off x="13462000" y="106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109224</xdr:rowOff>
    </xdr:from>
    <xdr:ext cx="762000" cy="259045"/>
    <xdr:sp macro="" textlink="">
      <xdr:nvSpPr>
        <xdr:cNvPr id="344" name="テキスト ボックス 343"/>
        <xdr:cNvSpPr txBox="1"/>
      </xdr:nvSpPr>
      <xdr:spPr>
        <a:xfrm>
          <a:off x="13131800" y="107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実質公債費比率は類似団体平均値を</a:t>
          </a:r>
          <a:r>
            <a:rPr kumimoji="1" lang="en-US" altLang="ja-JP" sz="1100">
              <a:solidFill>
                <a:schemeClr val="dk1"/>
              </a:solidFill>
              <a:effectLst/>
              <a:latin typeface="+mn-ea"/>
              <a:ea typeface="+mn-ea"/>
              <a:cs typeface="+mn-cs"/>
            </a:rPr>
            <a:t>3.7</a:t>
          </a:r>
          <a:r>
            <a:rPr kumimoji="1" lang="ja-JP" altLang="ja-JP" sz="1100">
              <a:solidFill>
                <a:schemeClr val="dk1"/>
              </a:solidFill>
              <a:effectLst/>
              <a:latin typeface="+mn-ea"/>
              <a:ea typeface="+mn-ea"/>
              <a:cs typeface="+mn-cs"/>
            </a:rPr>
            <a:t>ポイント上回る</a:t>
          </a:r>
          <a:r>
            <a:rPr kumimoji="1" lang="ja-JP" altLang="en-US" sz="1100">
              <a:solidFill>
                <a:schemeClr val="dk1"/>
              </a:solidFill>
              <a:effectLst/>
              <a:latin typeface="+mn-ea"/>
              <a:ea typeface="+mn-ea"/>
              <a:cs typeface="+mn-cs"/>
            </a:rPr>
            <a:t>。また、</a:t>
          </a:r>
          <a:r>
            <a:rPr kumimoji="1" lang="ja-JP" altLang="ja-JP" sz="1100">
              <a:solidFill>
                <a:schemeClr val="dk1"/>
              </a:solidFill>
              <a:effectLst/>
              <a:latin typeface="+mn-ea"/>
              <a:ea typeface="+mn-ea"/>
              <a:cs typeface="+mn-cs"/>
            </a:rPr>
            <a:t>電算システムクラウド</a:t>
          </a:r>
          <a:r>
            <a:rPr kumimoji="1" lang="ja-JP" altLang="en-US" sz="1100">
              <a:solidFill>
                <a:schemeClr val="dk1"/>
              </a:solidFill>
              <a:effectLst/>
              <a:latin typeface="+mn-ea"/>
              <a:ea typeface="+mn-ea"/>
              <a:cs typeface="+mn-cs"/>
            </a:rPr>
            <a:t>サービス</a:t>
          </a:r>
          <a:r>
            <a:rPr kumimoji="1" lang="ja-JP" altLang="ja-JP" sz="1100">
              <a:solidFill>
                <a:schemeClr val="dk1"/>
              </a:solidFill>
              <a:effectLst/>
              <a:latin typeface="+mn-ea"/>
              <a:ea typeface="+mn-ea"/>
              <a:cs typeface="+mn-cs"/>
            </a:rPr>
            <a:t>利用料</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公債費に準ずる債務負担行為</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が皆増したこと等により、前年度よりも</a:t>
          </a:r>
          <a:r>
            <a:rPr kumimoji="1" lang="en-US" altLang="ja-JP" sz="1100">
              <a:solidFill>
                <a:schemeClr val="dk1"/>
              </a:solidFill>
              <a:effectLst/>
              <a:latin typeface="+mn-ea"/>
              <a:ea typeface="+mn-ea"/>
              <a:cs typeface="+mn-cs"/>
            </a:rPr>
            <a:t>0.1</a:t>
          </a:r>
          <a:r>
            <a:rPr kumimoji="1" lang="ja-JP" altLang="en-US" sz="1100">
              <a:solidFill>
                <a:schemeClr val="dk1"/>
              </a:solidFill>
              <a:effectLst/>
              <a:latin typeface="+mn-ea"/>
              <a:ea typeface="+mn-ea"/>
              <a:cs typeface="+mn-cs"/>
            </a:rPr>
            <a:t>ポイント悪化する。引き続き公債費の適正化に努める。</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42</xdr:row>
      <xdr:rowOff>97790</xdr:rowOff>
    </xdr:to>
    <xdr:cxnSp macro="">
      <xdr:nvCxnSpPr>
        <xdr:cNvPr id="375" name="直線コネクタ 374"/>
        <xdr:cNvCxnSpPr/>
      </xdr:nvCxnSpPr>
      <xdr:spPr>
        <a:xfrm>
          <a:off x="16179800" y="72938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42</xdr:row>
      <xdr:rowOff>150876</xdr:rowOff>
    </xdr:to>
    <xdr:cxnSp macro="">
      <xdr:nvCxnSpPr>
        <xdr:cNvPr id="378" name="直線コネクタ 377"/>
        <xdr:cNvCxnSpPr/>
      </xdr:nvCxnSpPr>
      <xdr:spPr>
        <a:xfrm flipV="1">
          <a:off x="15290800" y="729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43</xdr:row>
      <xdr:rowOff>42164</xdr:rowOff>
    </xdr:to>
    <xdr:cxnSp macro="">
      <xdr:nvCxnSpPr>
        <xdr:cNvPr id="381" name="直線コネクタ 380"/>
        <xdr:cNvCxnSpPr/>
      </xdr:nvCxnSpPr>
      <xdr:spPr>
        <a:xfrm flipV="1">
          <a:off x="14401800" y="73517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42164</xdr:rowOff>
    </xdr:from>
    <xdr:to>
      <xdr:col>21</xdr:col>
      <xdr:colOff>0</xdr:colOff>
      <xdr:row>43</xdr:row>
      <xdr:rowOff>124206</xdr:rowOff>
    </xdr:to>
    <xdr:cxnSp macro="">
      <xdr:nvCxnSpPr>
        <xdr:cNvPr id="384" name="直線コネクタ 383"/>
        <xdr:cNvCxnSpPr/>
      </xdr:nvCxnSpPr>
      <xdr:spPr>
        <a:xfrm flipV="1">
          <a:off x="13512800" y="74145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4" name="円/楕円 393"/>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5"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396" name="円/楕円 395"/>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397" name="テキスト ボックス 396"/>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398" name="円/楕円 397"/>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9" name="テキスト ボックス 398"/>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162814</xdr:rowOff>
    </xdr:from>
    <xdr:to>
      <xdr:col>21</xdr:col>
      <xdr:colOff>50800</xdr:colOff>
      <xdr:row>43</xdr:row>
      <xdr:rowOff>92964</xdr:rowOff>
    </xdr:to>
    <xdr:sp macro="" textlink="">
      <xdr:nvSpPr>
        <xdr:cNvPr id="400" name="円/楕円 399"/>
        <xdr:cNvSpPr/>
      </xdr:nvSpPr>
      <xdr:spPr>
        <a:xfrm>
          <a:off x="14351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77741</xdr:rowOff>
    </xdr:from>
    <xdr:ext cx="762000" cy="259045"/>
    <xdr:sp macro="" textlink="">
      <xdr:nvSpPr>
        <xdr:cNvPr id="401" name="テキスト ボックス 400"/>
        <xdr:cNvSpPr txBox="1"/>
      </xdr:nvSpPr>
      <xdr:spPr>
        <a:xfrm>
          <a:off x="14020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2" name="円/楕円 401"/>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3" name="テキスト ボックス 402"/>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将来負担額を上回る基金等充当可能財源等があったことから、数値は皆無であった。今後とも将来負担の抑制に努める。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前年度よりも</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低下しているも、</a:t>
          </a:r>
          <a:r>
            <a:rPr kumimoji="1" lang="ja-JP" altLang="ja-JP" sz="1100">
              <a:solidFill>
                <a:schemeClr val="dk1"/>
              </a:solidFill>
              <a:effectLst/>
              <a:latin typeface="+mn-ea"/>
              <a:ea typeface="+mn-ea"/>
              <a:cs typeface="+mn-cs"/>
            </a:rPr>
            <a:t>類似団体平均値との比較で</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ポイント上回</a:t>
          </a:r>
          <a:r>
            <a:rPr kumimoji="1" lang="ja-JP" altLang="en-US" sz="1100">
              <a:solidFill>
                <a:schemeClr val="dk1"/>
              </a:solidFill>
              <a:effectLst/>
              <a:latin typeface="+mn-ea"/>
              <a:ea typeface="+mn-ea"/>
              <a:cs typeface="+mn-cs"/>
            </a:rPr>
            <a:t>っている</a:t>
          </a:r>
          <a:r>
            <a:rPr kumimoji="1" lang="ja-JP" altLang="ja-JP" sz="1100">
              <a:solidFill>
                <a:schemeClr val="dk1"/>
              </a:solidFill>
              <a:effectLst/>
              <a:latin typeface="+mn-ea"/>
              <a:ea typeface="+mn-ea"/>
              <a:cs typeface="+mn-cs"/>
            </a:rPr>
            <a:t>。退職者の不補充等今後も人件費の抑制に努める。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56134</xdr:rowOff>
    </xdr:to>
    <xdr:cxnSp macro="">
      <xdr:nvCxnSpPr>
        <xdr:cNvPr id="64" name="直線コネクタ 63"/>
        <xdr:cNvCxnSpPr/>
      </xdr:nvCxnSpPr>
      <xdr:spPr>
        <a:xfrm flipV="1">
          <a:off x="3987800" y="63357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17272</xdr:rowOff>
    </xdr:from>
    <xdr:to>
      <xdr:col>5</xdr:col>
      <xdr:colOff>549275</xdr:colOff>
      <xdr:row>37</xdr:row>
      <xdr:rowOff>56134</xdr:rowOff>
    </xdr:to>
    <xdr:cxnSp macro="">
      <xdr:nvCxnSpPr>
        <xdr:cNvPr id="67" name="直線コネクタ 66"/>
        <xdr:cNvCxnSpPr/>
      </xdr:nvCxnSpPr>
      <xdr:spPr>
        <a:xfrm>
          <a:off x="3098800" y="61894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17272</xdr:rowOff>
    </xdr:from>
    <xdr:to>
      <xdr:col>4</xdr:col>
      <xdr:colOff>346075</xdr:colOff>
      <xdr:row>36</xdr:row>
      <xdr:rowOff>81280</xdr:rowOff>
    </xdr:to>
    <xdr:cxnSp macro="">
      <xdr:nvCxnSpPr>
        <xdr:cNvPr id="70" name="直線コネクタ 69"/>
        <xdr:cNvCxnSpPr/>
      </xdr:nvCxnSpPr>
      <xdr:spPr>
        <a:xfrm flipV="1">
          <a:off x="2209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69850</xdr:rowOff>
    </xdr:to>
    <xdr:cxnSp macro="">
      <xdr:nvCxnSpPr>
        <xdr:cNvPr id="73" name="直線コネクタ 72"/>
        <xdr:cNvCxnSpPr/>
      </xdr:nvCxnSpPr>
      <xdr:spPr>
        <a:xfrm flipV="1">
          <a:off x="1320800" y="625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83" name="円/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84853</xdr:rowOff>
    </xdr:from>
    <xdr:ext cx="762000" cy="259045"/>
    <xdr:sp macro="" textlink="">
      <xdr:nvSpPr>
        <xdr:cNvPr id="84" name="人件費該当値テキスト"/>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137922</xdr:rowOff>
    </xdr:from>
    <xdr:to>
      <xdr:col>4</xdr:col>
      <xdr:colOff>396875</xdr:colOff>
      <xdr:row>36</xdr:row>
      <xdr:rowOff>68072</xdr:rowOff>
    </xdr:to>
    <xdr:sp macro="" textlink="">
      <xdr:nvSpPr>
        <xdr:cNvPr id="87" name="円/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a:t>
          </a:r>
          <a:r>
            <a:rPr kumimoji="1" lang="ja-JP" altLang="en-US" sz="1100">
              <a:solidFill>
                <a:schemeClr val="dk1"/>
              </a:solidFill>
              <a:effectLst/>
              <a:latin typeface="+mj-ea"/>
              <a:ea typeface="+mj-ea"/>
              <a:cs typeface="+mn-cs"/>
            </a:rPr>
            <a:t>電算システムクラウドサービス利用料が皆増したこと</a:t>
          </a:r>
          <a:r>
            <a:rPr kumimoji="1" lang="ja-JP" altLang="ja-JP" sz="1100">
              <a:solidFill>
                <a:schemeClr val="dk1"/>
              </a:solidFill>
              <a:effectLst/>
              <a:latin typeface="+mj-ea"/>
              <a:ea typeface="+mj-ea"/>
              <a:cs typeface="+mn-cs"/>
            </a:rPr>
            <a:t>ことにより、前年度よりも</a:t>
          </a:r>
          <a:r>
            <a:rPr kumimoji="1" lang="en-US" altLang="ja-JP" sz="1100">
              <a:solidFill>
                <a:schemeClr val="dk1"/>
              </a:solidFill>
              <a:effectLst/>
              <a:latin typeface="+mj-ea"/>
              <a:ea typeface="+mj-ea"/>
              <a:cs typeface="+mn-cs"/>
            </a:rPr>
            <a:t>1.0</a:t>
          </a:r>
          <a:r>
            <a:rPr kumimoji="1" lang="ja-JP" altLang="ja-JP" sz="1100">
              <a:solidFill>
                <a:schemeClr val="dk1"/>
              </a:solidFill>
              <a:effectLst/>
              <a:latin typeface="+mj-ea"/>
              <a:ea typeface="+mj-ea"/>
              <a:cs typeface="+mn-cs"/>
            </a:rPr>
            <a:t>ポイント増となる。今後もコスト削減に努める。</a:t>
          </a:r>
          <a:endParaRPr lang="ja-JP" altLang="ja-JP" sz="14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73660</xdr:rowOff>
    </xdr:to>
    <xdr:cxnSp macro="">
      <xdr:nvCxnSpPr>
        <xdr:cNvPr id="125" name="直線コネクタ 124"/>
        <xdr:cNvCxnSpPr/>
      </xdr:nvCxnSpPr>
      <xdr:spPr>
        <a:xfrm>
          <a:off x="15671800" y="3083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168910</xdr:rowOff>
    </xdr:to>
    <xdr:cxnSp macro="">
      <xdr:nvCxnSpPr>
        <xdr:cNvPr id="128" name="直線コネクタ 127"/>
        <xdr:cNvCxnSpPr/>
      </xdr:nvCxnSpPr>
      <xdr:spPr>
        <a:xfrm>
          <a:off x="14782800" y="28625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119380</xdr:rowOff>
    </xdr:to>
    <xdr:cxnSp macro="">
      <xdr:nvCxnSpPr>
        <xdr:cNvPr id="131" name="直線コネクタ 130"/>
        <xdr:cNvCxnSpPr/>
      </xdr:nvCxnSpPr>
      <xdr:spPr>
        <a:xfrm>
          <a:off x="13893800" y="277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127000</xdr:rowOff>
    </xdr:to>
    <xdr:cxnSp macro="">
      <xdr:nvCxnSpPr>
        <xdr:cNvPr id="134" name="直線コネクタ 133"/>
        <xdr:cNvCxnSpPr/>
      </xdr:nvCxnSpPr>
      <xdr:spPr>
        <a:xfrm flipV="1">
          <a:off x="13004800" y="277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4" name="円/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118110</xdr:rowOff>
    </xdr:from>
    <xdr:to>
      <xdr:col>22</xdr:col>
      <xdr:colOff>615950</xdr:colOff>
      <xdr:row>18</xdr:row>
      <xdr:rowOff>48260</xdr:rowOff>
    </xdr:to>
    <xdr:sp macro="" textlink="">
      <xdr:nvSpPr>
        <xdr:cNvPr id="146" name="円/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33037</xdr:rowOff>
    </xdr:from>
    <xdr:ext cx="736600" cy="259045"/>
    <xdr:sp macro="" textlink="">
      <xdr:nvSpPr>
        <xdr:cNvPr id="147" name="テキスト ボックス 146"/>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8" name="円/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49" name="テキスト ボックス 148"/>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1" name="テキスト ボックス 150"/>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2" name="円/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看板政策の一つとして、子ども医療費の完全無料化をはじめとした子育て支援対策の充実を図ってきたことから、</a:t>
          </a:r>
          <a:r>
            <a:rPr kumimoji="1" lang="en-US" altLang="ja-JP" sz="1100">
              <a:solidFill>
                <a:schemeClr val="dk1"/>
              </a:solidFill>
              <a:effectLst/>
              <a:latin typeface="+mn-ea"/>
              <a:ea typeface="+mn-ea"/>
              <a:cs typeface="+mn-cs"/>
            </a:rPr>
            <a:t>H24</a:t>
          </a:r>
          <a:r>
            <a:rPr kumimoji="1" lang="ja-JP" altLang="ja-JP" sz="1100">
              <a:solidFill>
                <a:schemeClr val="dk1"/>
              </a:solidFill>
              <a:effectLst/>
              <a:latin typeface="+mn-ea"/>
              <a:ea typeface="+mn-ea"/>
              <a:cs typeface="+mn-cs"/>
            </a:rPr>
            <a:t>年度を除いて類似団体平均値を上回っている。特に</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年度は保育料の完全無料化を実施したことから、</a:t>
          </a:r>
          <a:r>
            <a:rPr kumimoji="1" lang="ja-JP" altLang="en-US" sz="1100">
              <a:solidFill>
                <a:schemeClr val="dk1"/>
              </a:solidFill>
              <a:effectLst/>
              <a:latin typeface="+mn-ea"/>
              <a:ea typeface="+mn-ea"/>
              <a:cs typeface="+mn-cs"/>
            </a:rPr>
            <a:t>前年度</a:t>
          </a:r>
          <a:r>
            <a:rPr kumimoji="1" lang="ja-JP" altLang="ja-JP"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ポイント増</a:t>
          </a:r>
          <a:r>
            <a:rPr kumimoji="1" lang="ja-JP" altLang="en-US" sz="1100">
              <a:solidFill>
                <a:schemeClr val="dk1"/>
              </a:solidFill>
              <a:effectLst/>
              <a:latin typeface="+mn-ea"/>
              <a:ea typeface="+mn-ea"/>
              <a:cs typeface="+mn-cs"/>
            </a:rPr>
            <a:t>となり、その傾向は</a:t>
          </a:r>
          <a:r>
            <a:rPr kumimoji="1" lang="en-US" altLang="ja-JP" sz="1100">
              <a:solidFill>
                <a:schemeClr val="dk1"/>
              </a:solidFill>
              <a:effectLst/>
              <a:latin typeface="+mn-ea"/>
              <a:ea typeface="+mn-ea"/>
              <a:cs typeface="+mn-cs"/>
            </a:rPr>
            <a:t>H27</a:t>
          </a:r>
          <a:r>
            <a:rPr kumimoji="1" lang="ja-JP" altLang="en-US" sz="1100">
              <a:solidFill>
                <a:schemeClr val="dk1"/>
              </a:solidFill>
              <a:effectLst/>
              <a:latin typeface="+mn-ea"/>
              <a:ea typeface="+mn-ea"/>
              <a:cs typeface="+mn-cs"/>
            </a:rPr>
            <a:t>年度も同様である。</a:t>
          </a:r>
          <a:r>
            <a:rPr kumimoji="1" lang="ja-JP" altLang="ja-JP" sz="1100">
              <a:solidFill>
                <a:schemeClr val="dk1"/>
              </a:solidFill>
              <a:effectLst/>
              <a:latin typeface="+mn-ea"/>
              <a:ea typeface="+mn-ea"/>
              <a:cs typeface="+mn-cs"/>
            </a:rPr>
            <a:t>類似団体平均値との比較でも</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ポイント上回っている。少子化対策は喫緊の課題であることから、予算の選択と集中を進め、財源の確保に努める。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87" name="直線コネクタ 186"/>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61685</xdr:rowOff>
    </xdr:to>
    <xdr:cxnSp macro="">
      <xdr:nvCxnSpPr>
        <xdr:cNvPr id="190" name="直線コネクタ 189"/>
        <xdr:cNvCxnSpPr/>
      </xdr:nvCxnSpPr>
      <xdr:spPr>
        <a:xfrm>
          <a:off x="3098800" y="95159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86178</xdr:rowOff>
    </xdr:to>
    <xdr:cxnSp macro="">
      <xdr:nvCxnSpPr>
        <xdr:cNvPr id="193" name="直線コネクタ 192"/>
        <xdr:cNvCxnSpPr/>
      </xdr:nvCxnSpPr>
      <xdr:spPr>
        <a:xfrm>
          <a:off x="2209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58</xdr:row>
      <xdr:rowOff>12700</xdr:rowOff>
    </xdr:to>
    <xdr:cxnSp macro="">
      <xdr:nvCxnSpPr>
        <xdr:cNvPr id="196" name="直線コネクタ 195"/>
        <xdr:cNvCxnSpPr/>
      </xdr:nvCxnSpPr>
      <xdr:spPr>
        <a:xfrm flipV="1">
          <a:off x="1320800" y="9417957"/>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6" name="円/楕円 205"/>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7"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8" name="円/楕円 207"/>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9" name="テキスト ボックス 20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1" name="テキスト ボックス 210"/>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4" name="円/楕円 213"/>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5" name="テキスト ボックス 214"/>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簡易水道事業特別会計</a:t>
          </a:r>
          <a:r>
            <a:rPr kumimoji="1" lang="ja-JP" altLang="en-US" sz="1100">
              <a:solidFill>
                <a:schemeClr val="dk1"/>
              </a:solidFill>
              <a:effectLst/>
              <a:latin typeface="+mn-ea"/>
              <a:ea typeface="+mn-ea"/>
              <a:cs typeface="+mn-cs"/>
            </a:rPr>
            <a:t>への繰出金自体は減ったものの、繰出金のうち経常分が大きく増えたことにより</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4.6</a:t>
          </a:r>
          <a:r>
            <a:rPr kumimoji="1" lang="ja-JP" altLang="en-US" sz="1100">
              <a:solidFill>
                <a:schemeClr val="dk1"/>
              </a:solidFill>
              <a:effectLst/>
              <a:latin typeface="+mn-ea"/>
              <a:ea typeface="+mn-ea"/>
              <a:cs typeface="+mn-cs"/>
            </a:rPr>
            <a:t>ポイント増となる</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H20</a:t>
          </a:r>
          <a:r>
            <a:rPr kumimoji="1" lang="ja-JP" altLang="ja-JP" sz="1100">
              <a:solidFill>
                <a:schemeClr val="dk1"/>
              </a:solidFill>
              <a:effectLst/>
              <a:latin typeface="+mn-ea"/>
              <a:ea typeface="+mn-ea"/>
              <a:cs typeface="+mn-cs"/>
            </a:rPr>
            <a:t>年度を最後に上下水道ともに料金改定を行っていないことから、料金改定も視野に繰出金の抑制に努める。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108712</xdr:rowOff>
    </xdr:to>
    <xdr:cxnSp macro="">
      <xdr:nvCxnSpPr>
        <xdr:cNvPr id="245" name="直線コネクタ 244"/>
        <xdr:cNvCxnSpPr/>
      </xdr:nvCxnSpPr>
      <xdr:spPr>
        <a:xfrm>
          <a:off x="15671800" y="984250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59</xdr:row>
      <xdr:rowOff>74422</xdr:rowOff>
    </xdr:to>
    <xdr:cxnSp macro="">
      <xdr:nvCxnSpPr>
        <xdr:cNvPr id="248" name="直線コネクタ 247"/>
        <xdr:cNvCxnSpPr/>
      </xdr:nvCxnSpPr>
      <xdr:spPr>
        <a:xfrm flipV="1">
          <a:off x="14782800" y="984250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21844</xdr:rowOff>
    </xdr:from>
    <xdr:to>
      <xdr:col>21</xdr:col>
      <xdr:colOff>361950</xdr:colOff>
      <xdr:row>59</xdr:row>
      <xdr:rowOff>74422</xdr:rowOff>
    </xdr:to>
    <xdr:cxnSp macro="">
      <xdr:nvCxnSpPr>
        <xdr:cNvPr id="251" name="直線コネクタ 250"/>
        <xdr:cNvCxnSpPr/>
      </xdr:nvCxnSpPr>
      <xdr:spPr>
        <a:xfrm>
          <a:off x="13893800" y="99659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58</xdr:row>
      <xdr:rowOff>21844</xdr:rowOff>
    </xdr:to>
    <xdr:cxnSp macro="">
      <xdr:nvCxnSpPr>
        <xdr:cNvPr id="254" name="直線コネクタ 253"/>
        <xdr:cNvCxnSpPr/>
      </xdr:nvCxnSpPr>
      <xdr:spPr>
        <a:xfrm>
          <a:off x="13004800" y="96504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57912</xdr:rowOff>
    </xdr:from>
    <xdr:to>
      <xdr:col>24</xdr:col>
      <xdr:colOff>82550</xdr:colOff>
      <xdr:row>58</xdr:row>
      <xdr:rowOff>159512</xdr:rowOff>
    </xdr:to>
    <xdr:sp macro="" textlink="">
      <xdr:nvSpPr>
        <xdr:cNvPr id="264" name="円/楕円 263"/>
        <xdr:cNvSpPr/>
      </xdr:nvSpPr>
      <xdr:spPr>
        <a:xfrm>
          <a:off x="164592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29989</xdr:rowOff>
    </xdr:from>
    <xdr:ext cx="762000" cy="259045"/>
    <xdr:sp macro="" textlink="">
      <xdr:nvSpPr>
        <xdr:cNvPr id="265" name="その他該当値テキスト"/>
        <xdr:cNvSpPr txBox="1"/>
      </xdr:nvSpPr>
      <xdr:spPr>
        <a:xfrm>
          <a:off x="165989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6" name="円/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7" name="テキスト ボックス 26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23622</xdr:rowOff>
    </xdr:from>
    <xdr:to>
      <xdr:col>21</xdr:col>
      <xdr:colOff>412750</xdr:colOff>
      <xdr:row>59</xdr:row>
      <xdr:rowOff>125222</xdr:rowOff>
    </xdr:to>
    <xdr:sp macro="" textlink="">
      <xdr:nvSpPr>
        <xdr:cNvPr id="268" name="円/楕円 267"/>
        <xdr:cNvSpPr/>
      </xdr:nvSpPr>
      <xdr:spPr>
        <a:xfrm>
          <a:off x="14732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109999</xdr:rowOff>
    </xdr:from>
    <xdr:ext cx="762000" cy="259045"/>
    <xdr:sp macro="" textlink="">
      <xdr:nvSpPr>
        <xdr:cNvPr id="269" name="テキスト ボックス 268"/>
        <xdr:cNvSpPr txBox="1"/>
      </xdr:nvSpPr>
      <xdr:spPr>
        <a:xfrm>
          <a:off x="14401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142494</xdr:rowOff>
    </xdr:from>
    <xdr:to>
      <xdr:col>20</xdr:col>
      <xdr:colOff>209550</xdr:colOff>
      <xdr:row>58</xdr:row>
      <xdr:rowOff>72644</xdr:rowOff>
    </xdr:to>
    <xdr:sp macro="" textlink="">
      <xdr:nvSpPr>
        <xdr:cNvPr id="270" name="円/楕円 269"/>
        <xdr:cNvSpPr/>
      </xdr:nvSpPr>
      <xdr:spPr>
        <a:xfrm>
          <a:off x="13843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57421</xdr:rowOff>
    </xdr:from>
    <xdr:ext cx="762000" cy="259045"/>
    <xdr:sp macro="" textlink="">
      <xdr:nvSpPr>
        <xdr:cNvPr id="271" name="テキスト ボックス 270"/>
        <xdr:cNvSpPr txBox="1"/>
      </xdr:nvSpPr>
      <xdr:spPr>
        <a:xfrm>
          <a:off x="13512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2" name="円/楕円 271"/>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84853</xdr:rowOff>
    </xdr:from>
    <xdr:ext cx="762000" cy="259045"/>
    <xdr:sp macro="" textlink="">
      <xdr:nvSpPr>
        <xdr:cNvPr id="273" name="テキスト ボックス 272"/>
        <xdr:cNvSpPr txBox="1"/>
      </xdr:nvSpPr>
      <xdr:spPr>
        <a:xfrm>
          <a:off x="12623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前年度よりも</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ポイント増となるも、類似団体平均値を</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ポイント下回っている。今後も補助金等の見直しを引き続き行っていく。</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170434</xdr:rowOff>
    </xdr:to>
    <xdr:cxnSp macro="">
      <xdr:nvCxnSpPr>
        <xdr:cNvPr id="303" name="直線コネクタ 302"/>
        <xdr:cNvCxnSpPr/>
      </xdr:nvCxnSpPr>
      <xdr:spPr>
        <a:xfrm>
          <a:off x="15671800" y="607974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78994</xdr:rowOff>
    </xdr:to>
    <xdr:cxnSp macro="">
      <xdr:nvCxnSpPr>
        <xdr:cNvPr id="306" name="直線コネクタ 305"/>
        <xdr:cNvCxnSpPr/>
      </xdr:nvCxnSpPr>
      <xdr:spPr>
        <a:xfrm>
          <a:off x="14782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83566</xdr:rowOff>
    </xdr:to>
    <xdr:cxnSp macro="">
      <xdr:nvCxnSpPr>
        <xdr:cNvPr id="309" name="直線コネクタ 308"/>
        <xdr:cNvCxnSpPr/>
      </xdr:nvCxnSpPr>
      <xdr:spPr>
        <a:xfrm flipV="1">
          <a:off x="13893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35</xdr:row>
      <xdr:rowOff>83566</xdr:rowOff>
    </xdr:to>
    <xdr:cxnSp macro="">
      <xdr:nvCxnSpPr>
        <xdr:cNvPr id="312" name="直線コネクタ 311"/>
        <xdr:cNvCxnSpPr/>
      </xdr:nvCxnSpPr>
      <xdr:spPr>
        <a:xfrm>
          <a:off x="13004800" y="587857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2" name="円/楕円 32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28194</xdr:rowOff>
    </xdr:from>
    <xdr:to>
      <xdr:col>22</xdr:col>
      <xdr:colOff>615950</xdr:colOff>
      <xdr:row>35</xdr:row>
      <xdr:rowOff>129794</xdr:rowOff>
    </xdr:to>
    <xdr:sp macro="" textlink="">
      <xdr:nvSpPr>
        <xdr:cNvPr id="324" name="円/楕円 323"/>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139971</xdr:rowOff>
    </xdr:from>
    <xdr:ext cx="736600" cy="259045"/>
    <xdr:sp macro="" textlink="">
      <xdr:nvSpPr>
        <xdr:cNvPr id="325" name="テキスト ボックス 324"/>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26" name="円/楕円 325"/>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27" name="テキスト ボックス 326"/>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28" name="円/楕円 327"/>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29" name="テキスト ボックス 328"/>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30" name="円/楕円 329"/>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31" name="テキスト ボックス 330"/>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H19</a:t>
          </a:r>
          <a:r>
            <a:rPr kumimoji="1" lang="ja-JP" altLang="ja-JP" sz="1100">
              <a:solidFill>
                <a:schemeClr val="dk1"/>
              </a:solidFill>
              <a:effectLst/>
              <a:latin typeface="+mn-ea"/>
              <a:ea typeface="+mn-ea"/>
              <a:cs typeface="+mn-cs"/>
            </a:rPr>
            <a:t>年度に</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億超の繰上償還を行った後、公債費負担適正化計画に基づき、計画的な起債発行を行ってきたことから、</a:t>
          </a:r>
          <a:r>
            <a:rPr kumimoji="1" lang="en-US" altLang="ja-JP" sz="1100">
              <a:solidFill>
                <a:schemeClr val="dk1"/>
              </a:solidFill>
              <a:effectLst/>
              <a:latin typeface="+mn-ea"/>
              <a:ea typeface="+mn-ea"/>
              <a:cs typeface="+mn-cs"/>
            </a:rPr>
            <a:t>H24</a:t>
          </a:r>
          <a:r>
            <a:rPr kumimoji="1" lang="ja-JP" altLang="ja-JP" sz="1100">
              <a:solidFill>
                <a:schemeClr val="dk1"/>
              </a:solidFill>
              <a:effectLst/>
              <a:latin typeface="+mn-ea"/>
              <a:ea typeface="+mn-ea"/>
              <a:cs typeface="+mn-cs"/>
            </a:rPr>
            <a:t>年度以降は</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を切る水準となっている。今後も将来負担を見通し、計画的な地方債発行に努める。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前年度比で</a:t>
          </a:r>
          <a:r>
            <a:rPr kumimoji="1" lang="en-US" altLang="ja-JP" sz="1100">
              <a:solidFill>
                <a:schemeClr val="dk1"/>
              </a:solidFill>
              <a:effectLst/>
              <a:latin typeface="+mn-ea"/>
              <a:ea typeface="+mn-ea"/>
              <a:cs typeface="+mn-cs"/>
            </a:rPr>
            <a:t>3.4</a:t>
          </a:r>
          <a:r>
            <a:rPr kumimoji="1" lang="ja-JP" altLang="en-US" sz="1100">
              <a:solidFill>
                <a:schemeClr val="dk1"/>
              </a:solidFill>
              <a:effectLst/>
              <a:latin typeface="+mn-ea"/>
              <a:ea typeface="+mn-ea"/>
              <a:cs typeface="+mn-cs"/>
            </a:rPr>
            <a:t>ポイント低下するとともに、類似団体平均値との比較でも</a:t>
          </a:r>
          <a:r>
            <a:rPr kumimoji="1" lang="en-US" altLang="ja-JP" sz="1100">
              <a:solidFill>
                <a:schemeClr val="dk1"/>
              </a:solidFill>
              <a:effectLst/>
              <a:latin typeface="+mn-ea"/>
              <a:ea typeface="+mn-ea"/>
              <a:cs typeface="+mn-cs"/>
            </a:rPr>
            <a:t>1.2</a:t>
          </a:r>
          <a:r>
            <a:rPr kumimoji="1" lang="ja-JP" altLang="en-US" sz="1100">
              <a:solidFill>
                <a:schemeClr val="dk1"/>
              </a:solidFill>
              <a:effectLst/>
              <a:latin typeface="+mn-ea"/>
              <a:ea typeface="+mn-ea"/>
              <a:cs typeface="+mn-cs"/>
            </a:rPr>
            <a:t>ポイント下回っている。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100330</xdr:rowOff>
    </xdr:from>
    <xdr:to>
      <xdr:col>7</xdr:col>
      <xdr:colOff>15875</xdr:colOff>
      <xdr:row>77</xdr:row>
      <xdr:rowOff>58420</xdr:rowOff>
    </xdr:to>
    <xdr:cxnSp macro="">
      <xdr:nvCxnSpPr>
        <xdr:cNvPr id="363" name="直線コネクタ 362"/>
        <xdr:cNvCxnSpPr/>
      </xdr:nvCxnSpPr>
      <xdr:spPr>
        <a:xfrm flipV="1">
          <a:off x="3987800" y="131305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77</xdr:row>
      <xdr:rowOff>58420</xdr:rowOff>
    </xdr:to>
    <xdr:cxnSp macro="">
      <xdr:nvCxnSpPr>
        <xdr:cNvPr id="366" name="直線コネクタ 365"/>
        <xdr:cNvCxnSpPr/>
      </xdr:nvCxnSpPr>
      <xdr:spPr>
        <a:xfrm>
          <a:off x="3098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76</xdr:row>
      <xdr:rowOff>146050</xdr:rowOff>
    </xdr:to>
    <xdr:cxnSp macro="">
      <xdr:nvCxnSpPr>
        <xdr:cNvPr id="369" name="直線コネクタ 368"/>
        <xdr:cNvCxnSpPr/>
      </xdr:nvCxnSpPr>
      <xdr:spPr>
        <a:xfrm>
          <a:off x="2209800" y="13172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78</xdr:row>
      <xdr:rowOff>31750</xdr:rowOff>
    </xdr:to>
    <xdr:cxnSp macro="">
      <xdr:nvCxnSpPr>
        <xdr:cNvPr id="372" name="直線コネクタ 371"/>
        <xdr:cNvCxnSpPr/>
      </xdr:nvCxnSpPr>
      <xdr:spPr>
        <a:xfrm flipV="1">
          <a:off x="1320800" y="1317243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82" name="円/楕円 381"/>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66057</xdr:rowOff>
    </xdr:from>
    <xdr:ext cx="762000" cy="259045"/>
    <xdr:sp macro="" textlink="">
      <xdr:nvSpPr>
        <xdr:cNvPr id="383"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xdr:rowOff>
    </xdr:from>
    <xdr:to>
      <xdr:col>5</xdr:col>
      <xdr:colOff>600075</xdr:colOff>
      <xdr:row>77</xdr:row>
      <xdr:rowOff>109220</xdr:rowOff>
    </xdr:to>
    <xdr:sp macro="" textlink="">
      <xdr:nvSpPr>
        <xdr:cNvPr id="384" name="円/楕円 383"/>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93997</xdr:rowOff>
    </xdr:from>
    <xdr:ext cx="736600" cy="259045"/>
    <xdr:sp macro="" textlink="">
      <xdr:nvSpPr>
        <xdr:cNvPr id="385" name="テキスト ボックス 384"/>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95250</xdr:rowOff>
    </xdr:from>
    <xdr:to>
      <xdr:col>4</xdr:col>
      <xdr:colOff>396875</xdr:colOff>
      <xdr:row>77</xdr:row>
      <xdr:rowOff>25400</xdr:rowOff>
    </xdr:to>
    <xdr:sp macro="" textlink="">
      <xdr:nvSpPr>
        <xdr:cNvPr id="386" name="円/楕円 385"/>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35577</xdr:rowOff>
    </xdr:from>
    <xdr:ext cx="762000" cy="259045"/>
    <xdr:sp macro="" textlink="">
      <xdr:nvSpPr>
        <xdr:cNvPr id="387" name="テキスト ボックス 386"/>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88" name="円/楕円 387"/>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31767</xdr:rowOff>
    </xdr:from>
    <xdr:ext cx="762000" cy="259045"/>
    <xdr:sp macro="" textlink="">
      <xdr:nvSpPr>
        <xdr:cNvPr id="389" name="テキスト ボックス 388"/>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152400</xdr:rowOff>
    </xdr:from>
    <xdr:to>
      <xdr:col>1</xdr:col>
      <xdr:colOff>676275</xdr:colOff>
      <xdr:row>78</xdr:row>
      <xdr:rowOff>82550</xdr:rowOff>
    </xdr:to>
    <xdr:sp macro="" textlink="">
      <xdr:nvSpPr>
        <xdr:cNvPr id="390" name="円/楕円 389"/>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67327</xdr:rowOff>
    </xdr:from>
    <xdr:ext cx="762000" cy="259045"/>
    <xdr:sp macro="" textlink="">
      <xdr:nvSpPr>
        <xdr:cNvPr id="391" name="テキスト ボックス 390"/>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類似団体平均と同水準、補助費等については類似団体平均よりも低水準となっている。一方で、扶助費、物件費、その他については、類似団体平均よりも高い水準となっている。看板政策である子育て支援対策を継続するためにも、歳出に占めるウェイトの高い人件費の抑制に努めるほか、行政コストの削減、公共料金の改定を検討し、歳入・歳出両面で経常収支比率の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80</xdr:row>
      <xdr:rowOff>85089</xdr:rowOff>
    </xdr:to>
    <xdr:cxnSp macro="">
      <xdr:nvCxnSpPr>
        <xdr:cNvPr id="424" name="直線コネクタ 423"/>
        <xdr:cNvCxnSpPr/>
      </xdr:nvCxnSpPr>
      <xdr:spPr>
        <a:xfrm>
          <a:off x="15671800" y="13561061"/>
          <a:ext cx="8382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146050</xdr:rowOff>
    </xdr:from>
    <xdr:to>
      <xdr:col>22</xdr:col>
      <xdr:colOff>565150</xdr:colOff>
      <xdr:row>79</xdr:row>
      <xdr:rowOff>16511</xdr:rowOff>
    </xdr:to>
    <xdr:cxnSp macro="">
      <xdr:nvCxnSpPr>
        <xdr:cNvPr id="427" name="直線コネクタ 426"/>
        <xdr:cNvCxnSpPr/>
      </xdr:nvCxnSpPr>
      <xdr:spPr>
        <a:xfrm>
          <a:off x="14782800" y="13519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134620</xdr:rowOff>
    </xdr:from>
    <xdr:to>
      <xdr:col>21</xdr:col>
      <xdr:colOff>361950</xdr:colOff>
      <xdr:row>78</xdr:row>
      <xdr:rowOff>146050</xdr:rowOff>
    </xdr:to>
    <xdr:cxnSp macro="">
      <xdr:nvCxnSpPr>
        <xdr:cNvPr id="430" name="直線コネクタ 429"/>
        <xdr:cNvCxnSpPr/>
      </xdr:nvCxnSpPr>
      <xdr:spPr>
        <a:xfrm>
          <a:off x="13893800" y="133362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134620</xdr:rowOff>
    </xdr:to>
    <xdr:cxnSp macro="">
      <xdr:nvCxnSpPr>
        <xdr:cNvPr id="433" name="直線コネクタ 432"/>
        <xdr:cNvCxnSpPr/>
      </xdr:nvCxnSpPr>
      <xdr:spPr>
        <a:xfrm>
          <a:off x="13004800" y="132067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34289</xdr:rowOff>
    </xdr:from>
    <xdr:to>
      <xdr:col>24</xdr:col>
      <xdr:colOff>82550</xdr:colOff>
      <xdr:row>80</xdr:row>
      <xdr:rowOff>135889</xdr:rowOff>
    </xdr:to>
    <xdr:sp macro="" textlink="">
      <xdr:nvSpPr>
        <xdr:cNvPr id="443" name="円/楕円 442"/>
        <xdr:cNvSpPr/>
      </xdr:nvSpPr>
      <xdr:spPr>
        <a:xfrm>
          <a:off x="16459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6366</xdr:rowOff>
    </xdr:from>
    <xdr:ext cx="762000" cy="259045"/>
    <xdr:sp macro="" textlink="">
      <xdr:nvSpPr>
        <xdr:cNvPr id="444" name="公債費以外該当値テキスト"/>
        <xdr:cNvSpPr txBox="1"/>
      </xdr:nvSpPr>
      <xdr:spPr>
        <a:xfrm>
          <a:off x="165989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137161</xdr:rowOff>
    </xdr:from>
    <xdr:to>
      <xdr:col>22</xdr:col>
      <xdr:colOff>615950</xdr:colOff>
      <xdr:row>79</xdr:row>
      <xdr:rowOff>67311</xdr:rowOff>
    </xdr:to>
    <xdr:sp macro="" textlink="">
      <xdr:nvSpPr>
        <xdr:cNvPr id="445" name="円/楕円 444"/>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52088</xdr:rowOff>
    </xdr:from>
    <xdr:ext cx="736600" cy="259045"/>
    <xdr:sp macro="" textlink="">
      <xdr:nvSpPr>
        <xdr:cNvPr id="446" name="テキスト ボックス 445"/>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47" name="円/楕円 446"/>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48" name="テキスト ボックス 447"/>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83820</xdr:rowOff>
    </xdr:from>
    <xdr:to>
      <xdr:col>20</xdr:col>
      <xdr:colOff>209550</xdr:colOff>
      <xdr:row>78</xdr:row>
      <xdr:rowOff>13970</xdr:rowOff>
    </xdr:to>
    <xdr:sp macro="" textlink="">
      <xdr:nvSpPr>
        <xdr:cNvPr id="449" name="円/楕円 448"/>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170197</xdr:rowOff>
    </xdr:from>
    <xdr:ext cx="762000" cy="259045"/>
    <xdr:sp macro="" textlink="">
      <xdr:nvSpPr>
        <xdr:cNvPr id="450" name="テキスト ボックス 449"/>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51" name="円/楕円 450"/>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66057</xdr:rowOff>
    </xdr:from>
    <xdr:ext cx="762000" cy="259045"/>
    <xdr:sp macro="" textlink="">
      <xdr:nvSpPr>
        <xdr:cNvPr id="452" name="テキスト ボックス 451"/>
        <xdr:cNvSpPr txBox="1"/>
      </xdr:nvSpPr>
      <xdr:spPr>
        <a:xfrm>
          <a:off x="12623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青森県西目屋村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46815</xdr:rowOff>
    </xdr:from>
    <xdr:to>
      <xdr:col>4</xdr:col>
      <xdr:colOff>1117600</xdr:colOff>
      <xdr:row>17</xdr:row>
      <xdr:rowOff>81017</xdr:rowOff>
    </xdr:to>
    <xdr:cxnSp macro="">
      <xdr:nvCxnSpPr>
        <xdr:cNvPr id="49" name="直線コネクタ 48"/>
        <xdr:cNvCxnSpPr/>
      </xdr:nvCxnSpPr>
      <xdr:spPr bwMode="auto">
        <a:xfrm flipV="1">
          <a:off x="5003800" y="3009090"/>
          <a:ext cx="647700" cy="3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81017</xdr:rowOff>
    </xdr:from>
    <xdr:to>
      <xdr:col>4</xdr:col>
      <xdr:colOff>469900</xdr:colOff>
      <xdr:row>17</xdr:row>
      <xdr:rowOff>101359</xdr:rowOff>
    </xdr:to>
    <xdr:cxnSp macro="">
      <xdr:nvCxnSpPr>
        <xdr:cNvPr id="52" name="直線コネクタ 51"/>
        <xdr:cNvCxnSpPr/>
      </xdr:nvCxnSpPr>
      <xdr:spPr bwMode="auto">
        <a:xfrm flipV="1">
          <a:off x="4305300" y="3043292"/>
          <a:ext cx="698500" cy="20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86928</xdr:rowOff>
    </xdr:from>
    <xdr:to>
      <xdr:col>3</xdr:col>
      <xdr:colOff>904875</xdr:colOff>
      <xdr:row>17</xdr:row>
      <xdr:rowOff>101359</xdr:rowOff>
    </xdr:to>
    <xdr:cxnSp macro="">
      <xdr:nvCxnSpPr>
        <xdr:cNvPr id="55" name="直線コネクタ 54"/>
        <xdr:cNvCxnSpPr/>
      </xdr:nvCxnSpPr>
      <xdr:spPr bwMode="auto">
        <a:xfrm>
          <a:off x="3606800" y="3049203"/>
          <a:ext cx="698500" cy="1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86928</xdr:rowOff>
    </xdr:from>
    <xdr:to>
      <xdr:col>3</xdr:col>
      <xdr:colOff>206375</xdr:colOff>
      <xdr:row>17</xdr:row>
      <xdr:rowOff>96103</xdr:rowOff>
    </xdr:to>
    <xdr:cxnSp macro="">
      <xdr:nvCxnSpPr>
        <xdr:cNvPr id="58" name="直線コネクタ 57"/>
        <xdr:cNvCxnSpPr/>
      </xdr:nvCxnSpPr>
      <xdr:spPr bwMode="auto">
        <a:xfrm flipV="1">
          <a:off x="2908300" y="3049203"/>
          <a:ext cx="698500" cy="9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167465</xdr:rowOff>
    </xdr:from>
    <xdr:to>
      <xdr:col>5</xdr:col>
      <xdr:colOff>34925</xdr:colOff>
      <xdr:row>17</xdr:row>
      <xdr:rowOff>97615</xdr:rowOff>
    </xdr:to>
    <xdr:sp macro="" textlink="">
      <xdr:nvSpPr>
        <xdr:cNvPr id="68" name="円/楕円 67"/>
        <xdr:cNvSpPr/>
      </xdr:nvSpPr>
      <xdr:spPr bwMode="auto">
        <a:xfrm>
          <a:off x="5600700" y="295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12542</xdr:rowOff>
    </xdr:from>
    <xdr:ext cx="762000" cy="259045"/>
    <xdr:sp macro="" textlink="">
      <xdr:nvSpPr>
        <xdr:cNvPr id="69" name="人口1人当たり決算額の推移該当値テキスト130"/>
        <xdr:cNvSpPr txBox="1"/>
      </xdr:nvSpPr>
      <xdr:spPr>
        <a:xfrm>
          <a:off x="5740400" y="280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287,092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30217</xdr:rowOff>
    </xdr:from>
    <xdr:to>
      <xdr:col>4</xdr:col>
      <xdr:colOff>520700</xdr:colOff>
      <xdr:row>17</xdr:row>
      <xdr:rowOff>131817</xdr:rowOff>
    </xdr:to>
    <xdr:sp macro="" textlink="">
      <xdr:nvSpPr>
        <xdr:cNvPr id="70" name="円/楕円 69"/>
        <xdr:cNvSpPr/>
      </xdr:nvSpPr>
      <xdr:spPr bwMode="auto">
        <a:xfrm>
          <a:off x="4953000" y="299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141994</xdr:rowOff>
    </xdr:from>
    <xdr:ext cx="736600" cy="259045"/>
    <xdr:sp macro="" textlink="">
      <xdr:nvSpPr>
        <xdr:cNvPr id="71" name="テキスト ボックス 70"/>
        <xdr:cNvSpPr txBox="1"/>
      </xdr:nvSpPr>
      <xdr:spPr>
        <a:xfrm>
          <a:off x="4622800" y="27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269,138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50559</xdr:rowOff>
    </xdr:from>
    <xdr:to>
      <xdr:col>3</xdr:col>
      <xdr:colOff>955675</xdr:colOff>
      <xdr:row>17</xdr:row>
      <xdr:rowOff>152159</xdr:rowOff>
    </xdr:to>
    <xdr:sp macro="" textlink="">
      <xdr:nvSpPr>
        <xdr:cNvPr id="72" name="円/楕円 71"/>
        <xdr:cNvSpPr/>
      </xdr:nvSpPr>
      <xdr:spPr bwMode="auto">
        <a:xfrm>
          <a:off x="4254500" y="301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162336</xdr:rowOff>
    </xdr:from>
    <xdr:ext cx="762000" cy="259045"/>
    <xdr:sp macro="" textlink="">
      <xdr:nvSpPr>
        <xdr:cNvPr id="73" name="テキスト ボックス 72"/>
        <xdr:cNvSpPr txBox="1"/>
      </xdr:nvSpPr>
      <xdr:spPr>
        <a:xfrm>
          <a:off x="3924300" y="278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36128</xdr:rowOff>
    </xdr:from>
    <xdr:to>
      <xdr:col>3</xdr:col>
      <xdr:colOff>257175</xdr:colOff>
      <xdr:row>17</xdr:row>
      <xdr:rowOff>137728</xdr:rowOff>
    </xdr:to>
    <xdr:sp macro="" textlink="">
      <xdr:nvSpPr>
        <xdr:cNvPr id="74" name="円/楕円 73"/>
        <xdr:cNvSpPr/>
      </xdr:nvSpPr>
      <xdr:spPr bwMode="auto">
        <a:xfrm>
          <a:off x="3556000" y="299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147905</xdr:rowOff>
    </xdr:from>
    <xdr:ext cx="762000" cy="259045"/>
    <xdr:sp macro="" textlink="">
      <xdr:nvSpPr>
        <xdr:cNvPr id="75" name="テキスト ボックス 74"/>
        <xdr:cNvSpPr txBox="1"/>
      </xdr:nvSpPr>
      <xdr:spPr>
        <a:xfrm>
          <a:off x="3225800" y="276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266,035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45303</xdr:rowOff>
    </xdr:from>
    <xdr:to>
      <xdr:col>2</xdr:col>
      <xdr:colOff>692150</xdr:colOff>
      <xdr:row>17</xdr:row>
      <xdr:rowOff>146903</xdr:rowOff>
    </xdr:to>
    <xdr:sp macro="" textlink="">
      <xdr:nvSpPr>
        <xdr:cNvPr id="76" name="円/楕円 75"/>
        <xdr:cNvSpPr/>
      </xdr:nvSpPr>
      <xdr:spPr bwMode="auto">
        <a:xfrm>
          <a:off x="2857500" y="300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157080</xdr:rowOff>
    </xdr:from>
    <xdr:ext cx="762000" cy="259045"/>
    <xdr:sp macro="" textlink="">
      <xdr:nvSpPr>
        <xdr:cNvPr id="77" name="テキスト ボックス 76"/>
        <xdr:cNvSpPr txBox="1"/>
      </xdr:nvSpPr>
      <xdr:spPr>
        <a:xfrm>
          <a:off x="2527300" y="277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261,219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190665</xdr:rowOff>
    </xdr:from>
    <xdr:to>
      <xdr:col>4</xdr:col>
      <xdr:colOff>1117600</xdr:colOff>
      <xdr:row>34</xdr:row>
      <xdr:rowOff>242024</xdr:rowOff>
    </xdr:to>
    <xdr:cxnSp macro="">
      <xdr:nvCxnSpPr>
        <xdr:cNvPr id="110" name="直線コネクタ 109"/>
        <xdr:cNvCxnSpPr/>
      </xdr:nvCxnSpPr>
      <xdr:spPr bwMode="auto">
        <a:xfrm flipV="1">
          <a:off x="5003800" y="6458115"/>
          <a:ext cx="647700" cy="5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225069</xdr:rowOff>
    </xdr:from>
    <xdr:to>
      <xdr:col>4</xdr:col>
      <xdr:colOff>469900</xdr:colOff>
      <xdr:row>34</xdr:row>
      <xdr:rowOff>242024</xdr:rowOff>
    </xdr:to>
    <xdr:cxnSp macro="">
      <xdr:nvCxnSpPr>
        <xdr:cNvPr id="113" name="直線コネクタ 112"/>
        <xdr:cNvCxnSpPr/>
      </xdr:nvCxnSpPr>
      <xdr:spPr bwMode="auto">
        <a:xfrm>
          <a:off x="4305300" y="6492519"/>
          <a:ext cx="698500" cy="1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167279</xdr:rowOff>
    </xdr:from>
    <xdr:to>
      <xdr:col>3</xdr:col>
      <xdr:colOff>904875</xdr:colOff>
      <xdr:row>34</xdr:row>
      <xdr:rowOff>225069</xdr:rowOff>
    </xdr:to>
    <xdr:cxnSp macro="">
      <xdr:nvCxnSpPr>
        <xdr:cNvPr id="116" name="直線コネクタ 115"/>
        <xdr:cNvCxnSpPr/>
      </xdr:nvCxnSpPr>
      <xdr:spPr bwMode="auto">
        <a:xfrm>
          <a:off x="3606800" y="6434729"/>
          <a:ext cx="698500" cy="5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143741</xdr:rowOff>
    </xdr:from>
    <xdr:to>
      <xdr:col>3</xdr:col>
      <xdr:colOff>206375</xdr:colOff>
      <xdr:row>34</xdr:row>
      <xdr:rowOff>167279</xdr:rowOff>
    </xdr:to>
    <xdr:cxnSp macro="">
      <xdr:nvCxnSpPr>
        <xdr:cNvPr id="119" name="直線コネクタ 118"/>
        <xdr:cNvCxnSpPr/>
      </xdr:nvCxnSpPr>
      <xdr:spPr bwMode="auto">
        <a:xfrm>
          <a:off x="2908300" y="6411191"/>
          <a:ext cx="698500" cy="2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139865</xdr:rowOff>
    </xdr:from>
    <xdr:to>
      <xdr:col>5</xdr:col>
      <xdr:colOff>34925</xdr:colOff>
      <xdr:row>34</xdr:row>
      <xdr:rowOff>241465</xdr:rowOff>
    </xdr:to>
    <xdr:sp macro="" textlink="">
      <xdr:nvSpPr>
        <xdr:cNvPr id="129" name="円/楕円 128"/>
        <xdr:cNvSpPr/>
      </xdr:nvSpPr>
      <xdr:spPr bwMode="auto">
        <a:xfrm>
          <a:off x="5600700" y="640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327842</xdr:rowOff>
    </xdr:from>
    <xdr:ext cx="762000" cy="259045"/>
    <xdr:sp macro="" textlink="">
      <xdr:nvSpPr>
        <xdr:cNvPr id="130" name="人口1人当たり決算額の推移該当値テキスト445"/>
        <xdr:cNvSpPr txBox="1"/>
      </xdr:nvSpPr>
      <xdr:spPr>
        <a:xfrm>
          <a:off x="5740400" y="62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94,145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191224</xdr:rowOff>
    </xdr:from>
    <xdr:to>
      <xdr:col>4</xdr:col>
      <xdr:colOff>520700</xdr:colOff>
      <xdr:row>34</xdr:row>
      <xdr:rowOff>292824</xdr:rowOff>
    </xdr:to>
    <xdr:sp macro="" textlink="">
      <xdr:nvSpPr>
        <xdr:cNvPr id="131" name="円/楕円 130"/>
        <xdr:cNvSpPr/>
      </xdr:nvSpPr>
      <xdr:spPr bwMode="auto">
        <a:xfrm>
          <a:off x="4953000" y="645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303001</xdr:rowOff>
    </xdr:from>
    <xdr:ext cx="736600" cy="259045"/>
    <xdr:sp macro="" textlink="">
      <xdr:nvSpPr>
        <xdr:cNvPr id="132" name="テキスト ボックス 131"/>
        <xdr:cNvSpPr txBox="1"/>
      </xdr:nvSpPr>
      <xdr:spPr>
        <a:xfrm>
          <a:off x="4622800" y="622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174269</xdr:rowOff>
    </xdr:from>
    <xdr:to>
      <xdr:col>3</xdr:col>
      <xdr:colOff>955675</xdr:colOff>
      <xdr:row>34</xdr:row>
      <xdr:rowOff>275869</xdr:rowOff>
    </xdr:to>
    <xdr:sp macro="" textlink="">
      <xdr:nvSpPr>
        <xdr:cNvPr id="133" name="円/楕円 132"/>
        <xdr:cNvSpPr/>
      </xdr:nvSpPr>
      <xdr:spPr bwMode="auto">
        <a:xfrm>
          <a:off x="4254500" y="64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286046</xdr:rowOff>
    </xdr:from>
    <xdr:ext cx="762000" cy="259045"/>
    <xdr:sp macro="" textlink="">
      <xdr:nvSpPr>
        <xdr:cNvPr id="134" name="テキスト ボックス 133"/>
        <xdr:cNvSpPr txBox="1"/>
      </xdr:nvSpPr>
      <xdr:spPr>
        <a:xfrm>
          <a:off x="3924300" y="621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116479</xdr:rowOff>
    </xdr:from>
    <xdr:to>
      <xdr:col>3</xdr:col>
      <xdr:colOff>257175</xdr:colOff>
      <xdr:row>34</xdr:row>
      <xdr:rowOff>218079</xdr:rowOff>
    </xdr:to>
    <xdr:sp macro="" textlink="">
      <xdr:nvSpPr>
        <xdr:cNvPr id="135" name="円/楕円 134"/>
        <xdr:cNvSpPr/>
      </xdr:nvSpPr>
      <xdr:spPr bwMode="auto">
        <a:xfrm>
          <a:off x="3556000" y="638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228256</xdr:rowOff>
    </xdr:from>
    <xdr:ext cx="762000" cy="259045"/>
    <xdr:sp macro="" textlink="">
      <xdr:nvSpPr>
        <xdr:cNvPr id="136" name="テキスト ボックス 135"/>
        <xdr:cNvSpPr txBox="1"/>
      </xdr:nvSpPr>
      <xdr:spPr>
        <a:xfrm>
          <a:off x="3225800" y="61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92941</xdr:rowOff>
    </xdr:from>
    <xdr:to>
      <xdr:col>2</xdr:col>
      <xdr:colOff>692150</xdr:colOff>
      <xdr:row>34</xdr:row>
      <xdr:rowOff>194541</xdr:rowOff>
    </xdr:to>
    <xdr:sp macro="" textlink="">
      <xdr:nvSpPr>
        <xdr:cNvPr id="137" name="円/楕円 136"/>
        <xdr:cNvSpPr/>
      </xdr:nvSpPr>
      <xdr:spPr bwMode="auto">
        <a:xfrm>
          <a:off x="2857500" y="6360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204718</xdr:rowOff>
    </xdr:from>
    <xdr:ext cx="762000" cy="259045"/>
    <xdr:sp macro="" textlink="">
      <xdr:nvSpPr>
        <xdr:cNvPr id="138" name="テキスト ボックス 137"/>
        <xdr:cNvSpPr txBox="1"/>
      </xdr:nvSpPr>
      <xdr:spPr>
        <a:xfrm>
          <a:off x="2527300" y="612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155767</xdr:rowOff>
    </xdr:from>
    <xdr:to>
      <xdr:col>6</xdr:col>
      <xdr:colOff>511175</xdr:colOff>
      <xdr:row>36</xdr:row>
      <xdr:rowOff>164938</xdr:rowOff>
    </xdr:to>
    <xdr:cxnSp macro="">
      <xdr:nvCxnSpPr>
        <xdr:cNvPr id="63" name="直線コネクタ 62"/>
        <xdr:cNvCxnSpPr/>
      </xdr:nvCxnSpPr>
      <xdr:spPr>
        <a:xfrm flipV="1">
          <a:off x="3797300" y="6327967"/>
          <a:ext cx="8382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164938</xdr:rowOff>
    </xdr:from>
    <xdr:to>
      <xdr:col>5</xdr:col>
      <xdr:colOff>358775</xdr:colOff>
      <xdr:row>37</xdr:row>
      <xdr:rowOff>69566</xdr:rowOff>
    </xdr:to>
    <xdr:cxnSp macro="">
      <xdr:nvCxnSpPr>
        <xdr:cNvPr id="66" name="直線コネクタ 65"/>
        <xdr:cNvCxnSpPr/>
      </xdr:nvCxnSpPr>
      <xdr:spPr>
        <a:xfrm flipV="1">
          <a:off x="2908300" y="6337138"/>
          <a:ext cx="889000" cy="7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25988</xdr:rowOff>
    </xdr:from>
    <xdr:to>
      <xdr:col>4</xdr:col>
      <xdr:colOff>155575</xdr:colOff>
      <xdr:row>37</xdr:row>
      <xdr:rowOff>69566</xdr:rowOff>
    </xdr:to>
    <xdr:cxnSp macro="">
      <xdr:nvCxnSpPr>
        <xdr:cNvPr id="69" name="直線コネクタ 68"/>
        <xdr:cNvCxnSpPr/>
      </xdr:nvCxnSpPr>
      <xdr:spPr>
        <a:xfrm>
          <a:off x="2019300" y="6369638"/>
          <a:ext cx="889000" cy="4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25988</xdr:rowOff>
    </xdr:from>
    <xdr:to>
      <xdr:col>2</xdr:col>
      <xdr:colOff>638175</xdr:colOff>
      <xdr:row>37</xdr:row>
      <xdr:rowOff>40850</xdr:rowOff>
    </xdr:to>
    <xdr:cxnSp macro="">
      <xdr:nvCxnSpPr>
        <xdr:cNvPr id="72" name="直線コネクタ 71"/>
        <xdr:cNvCxnSpPr/>
      </xdr:nvCxnSpPr>
      <xdr:spPr>
        <a:xfrm flipV="1">
          <a:off x="1130300" y="6369638"/>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104967</xdr:rowOff>
    </xdr:from>
    <xdr:to>
      <xdr:col>6</xdr:col>
      <xdr:colOff>561975</xdr:colOff>
      <xdr:row>37</xdr:row>
      <xdr:rowOff>35117</xdr:rowOff>
    </xdr:to>
    <xdr:sp macro="" textlink="">
      <xdr:nvSpPr>
        <xdr:cNvPr id="82" name="円/楕円 81"/>
        <xdr:cNvSpPr/>
      </xdr:nvSpPr>
      <xdr:spPr>
        <a:xfrm>
          <a:off x="4584700" y="62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127844</xdr:rowOff>
    </xdr:from>
    <xdr:ext cx="599010" cy="259045"/>
    <xdr:sp macro="" textlink="">
      <xdr:nvSpPr>
        <xdr:cNvPr id="83" name="人件費該当値テキスト"/>
        <xdr:cNvSpPr txBox="1"/>
      </xdr:nvSpPr>
      <xdr:spPr>
        <a:xfrm>
          <a:off x="4686300" y="612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114138</xdr:rowOff>
    </xdr:from>
    <xdr:to>
      <xdr:col>5</xdr:col>
      <xdr:colOff>409575</xdr:colOff>
      <xdr:row>37</xdr:row>
      <xdr:rowOff>44288</xdr:rowOff>
    </xdr:to>
    <xdr:sp macro="" textlink="">
      <xdr:nvSpPr>
        <xdr:cNvPr id="84" name="円/楕円 83"/>
        <xdr:cNvSpPr/>
      </xdr:nvSpPr>
      <xdr:spPr>
        <a:xfrm>
          <a:off x="3746500" y="62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60815</xdr:rowOff>
    </xdr:from>
    <xdr:ext cx="599010" cy="259045"/>
    <xdr:sp macro="" textlink="">
      <xdr:nvSpPr>
        <xdr:cNvPr id="85" name="テキスト ボックス 84"/>
        <xdr:cNvSpPr txBox="1"/>
      </xdr:nvSpPr>
      <xdr:spPr>
        <a:xfrm>
          <a:off x="3497794" y="606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237,272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18766</xdr:rowOff>
    </xdr:from>
    <xdr:to>
      <xdr:col>4</xdr:col>
      <xdr:colOff>206375</xdr:colOff>
      <xdr:row>37</xdr:row>
      <xdr:rowOff>120366</xdr:rowOff>
    </xdr:to>
    <xdr:sp macro="" textlink="">
      <xdr:nvSpPr>
        <xdr:cNvPr id="86" name="円/楕円 85"/>
        <xdr:cNvSpPr/>
      </xdr:nvSpPr>
      <xdr:spPr>
        <a:xfrm>
          <a:off x="2857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136893</xdr:rowOff>
    </xdr:from>
    <xdr:ext cx="599010" cy="259045"/>
    <xdr:sp macro="" textlink="">
      <xdr:nvSpPr>
        <xdr:cNvPr id="87" name="テキスト ボックス 86"/>
        <xdr:cNvSpPr txBox="1"/>
      </xdr:nvSpPr>
      <xdr:spPr>
        <a:xfrm>
          <a:off x="2608794" y="613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146638</xdr:rowOff>
    </xdr:from>
    <xdr:to>
      <xdr:col>3</xdr:col>
      <xdr:colOff>3175</xdr:colOff>
      <xdr:row>37</xdr:row>
      <xdr:rowOff>76788</xdr:rowOff>
    </xdr:to>
    <xdr:sp macro="" textlink="">
      <xdr:nvSpPr>
        <xdr:cNvPr id="88" name="円/楕円 87"/>
        <xdr:cNvSpPr/>
      </xdr:nvSpPr>
      <xdr:spPr>
        <a:xfrm>
          <a:off x="1968500" y="63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93315</xdr:rowOff>
    </xdr:from>
    <xdr:ext cx="599010" cy="259045"/>
    <xdr:sp macro="" textlink="">
      <xdr:nvSpPr>
        <xdr:cNvPr id="89" name="テキスト ボックス 88"/>
        <xdr:cNvSpPr txBox="1"/>
      </xdr:nvSpPr>
      <xdr:spPr>
        <a:xfrm>
          <a:off x="1719794" y="60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227,320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161500</xdr:rowOff>
    </xdr:from>
    <xdr:to>
      <xdr:col>1</xdr:col>
      <xdr:colOff>485775</xdr:colOff>
      <xdr:row>37</xdr:row>
      <xdr:rowOff>91650</xdr:rowOff>
    </xdr:to>
    <xdr:sp macro="" textlink="">
      <xdr:nvSpPr>
        <xdr:cNvPr id="90" name="円/楕円 89"/>
        <xdr:cNvSpPr/>
      </xdr:nvSpPr>
      <xdr:spPr>
        <a:xfrm>
          <a:off x="1079500" y="63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108177</xdr:rowOff>
    </xdr:from>
    <xdr:ext cx="599010" cy="259045"/>
    <xdr:sp macro="" textlink="">
      <xdr:nvSpPr>
        <xdr:cNvPr id="91" name="テキスト ボックス 90"/>
        <xdr:cNvSpPr txBox="1"/>
      </xdr:nvSpPr>
      <xdr:spPr>
        <a:xfrm>
          <a:off x="830794" y="61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143764</xdr:rowOff>
    </xdr:from>
    <xdr:to>
      <xdr:col>6</xdr:col>
      <xdr:colOff>511175</xdr:colOff>
      <xdr:row>57</xdr:row>
      <xdr:rowOff>72506</xdr:rowOff>
    </xdr:to>
    <xdr:cxnSp macro="">
      <xdr:nvCxnSpPr>
        <xdr:cNvPr id="122" name="直線コネクタ 121"/>
        <xdr:cNvCxnSpPr/>
      </xdr:nvCxnSpPr>
      <xdr:spPr>
        <a:xfrm flipV="1">
          <a:off x="3797300" y="9744964"/>
          <a:ext cx="8382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72506</xdr:rowOff>
    </xdr:from>
    <xdr:to>
      <xdr:col>5</xdr:col>
      <xdr:colOff>358775</xdr:colOff>
      <xdr:row>57</xdr:row>
      <xdr:rowOff>135012</xdr:rowOff>
    </xdr:to>
    <xdr:cxnSp macro="">
      <xdr:nvCxnSpPr>
        <xdr:cNvPr id="125" name="直線コネクタ 124"/>
        <xdr:cNvCxnSpPr/>
      </xdr:nvCxnSpPr>
      <xdr:spPr>
        <a:xfrm flipV="1">
          <a:off x="2908300" y="9845156"/>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135012</xdr:rowOff>
    </xdr:from>
    <xdr:to>
      <xdr:col>4</xdr:col>
      <xdr:colOff>155575</xdr:colOff>
      <xdr:row>57</xdr:row>
      <xdr:rowOff>149780</xdr:rowOff>
    </xdr:to>
    <xdr:cxnSp macro="">
      <xdr:nvCxnSpPr>
        <xdr:cNvPr id="128" name="直線コネクタ 127"/>
        <xdr:cNvCxnSpPr/>
      </xdr:nvCxnSpPr>
      <xdr:spPr>
        <a:xfrm flipV="1">
          <a:off x="2019300" y="9907662"/>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123690</xdr:rowOff>
    </xdr:from>
    <xdr:to>
      <xdr:col>2</xdr:col>
      <xdr:colOff>638175</xdr:colOff>
      <xdr:row>57</xdr:row>
      <xdr:rowOff>149780</xdr:rowOff>
    </xdr:to>
    <xdr:cxnSp macro="">
      <xdr:nvCxnSpPr>
        <xdr:cNvPr id="131" name="直線コネクタ 130"/>
        <xdr:cNvCxnSpPr/>
      </xdr:nvCxnSpPr>
      <xdr:spPr>
        <a:xfrm>
          <a:off x="1130300" y="9896340"/>
          <a:ext cx="889000" cy="2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92964</xdr:rowOff>
    </xdr:from>
    <xdr:to>
      <xdr:col>6</xdr:col>
      <xdr:colOff>561975</xdr:colOff>
      <xdr:row>57</xdr:row>
      <xdr:rowOff>23114</xdr:rowOff>
    </xdr:to>
    <xdr:sp macro="" textlink="">
      <xdr:nvSpPr>
        <xdr:cNvPr id="141" name="円/楕円 140"/>
        <xdr:cNvSpPr/>
      </xdr:nvSpPr>
      <xdr:spPr>
        <a:xfrm>
          <a:off x="4584700" y="96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115841</xdr:rowOff>
    </xdr:from>
    <xdr:ext cx="599010" cy="259045"/>
    <xdr:sp macro="" textlink="">
      <xdr:nvSpPr>
        <xdr:cNvPr id="142" name="物件費該当値テキスト"/>
        <xdr:cNvSpPr txBox="1"/>
      </xdr:nvSpPr>
      <xdr:spPr>
        <a:xfrm>
          <a:off x="4686300" y="95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21706</xdr:rowOff>
    </xdr:from>
    <xdr:to>
      <xdr:col>5</xdr:col>
      <xdr:colOff>409575</xdr:colOff>
      <xdr:row>57</xdr:row>
      <xdr:rowOff>123306</xdr:rowOff>
    </xdr:to>
    <xdr:sp macro="" textlink="">
      <xdr:nvSpPr>
        <xdr:cNvPr id="143" name="円/楕円 142"/>
        <xdr:cNvSpPr/>
      </xdr:nvSpPr>
      <xdr:spPr>
        <a:xfrm>
          <a:off x="3746500" y="97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139833</xdr:rowOff>
    </xdr:from>
    <xdr:ext cx="599010" cy="259045"/>
    <xdr:sp macro="" textlink="">
      <xdr:nvSpPr>
        <xdr:cNvPr id="144" name="テキスト ボックス 143"/>
        <xdr:cNvSpPr txBox="1"/>
      </xdr:nvSpPr>
      <xdr:spPr>
        <a:xfrm>
          <a:off x="3497794" y="95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84212</xdr:rowOff>
    </xdr:from>
    <xdr:to>
      <xdr:col>4</xdr:col>
      <xdr:colOff>206375</xdr:colOff>
      <xdr:row>58</xdr:row>
      <xdr:rowOff>14362</xdr:rowOff>
    </xdr:to>
    <xdr:sp macro="" textlink="">
      <xdr:nvSpPr>
        <xdr:cNvPr id="145" name="円/楕円 144"/>
        <xdr:cNvSpPr/>
      </xdr:nvSpPr>
      <xdr:spPr>
        <a:xfrm>
          <a:off x="2857500" y="98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30889</xdr:rowOff>
    </xdr:from>
    <xdr:ext cx="599010" cy="259045"/>
    <xdr:sp macro="" textlink="">
      <xdr:nvSpPr>
        <xdr:cNvPr id="146" name="テキスト ボックス 145"/>
        <xdr:cNvSpPr txBox="1"/>
      </xdr:nvSpPr>
      <xdr:spPr>
        <a:xfrm>
          <a:off x="2608794" y="96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98980</xdr:rowOff>
    </xdr:from>
    <xdr:to>
      <xdr:col>3</xdr:col>
      <xdr:colOff>3175</xdr:colOff>
      <xdr:row>58</xdr:row>
      <xdr:rowOff>29130</xdr:rowOff>
    </xdr:to>
    <xdr:sp macro="" textlink="">
      <xdr:nvSpPr>
        <xdr:cNvPr id="147" name="円/楕円 146"/>
        <xdr:cNvSpPr/>
      </xdr:nvSpPr>
      <xdr:spPr>
        <a:xfrm>
          <a:off x="1968500" y="98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45657</xdr:rowOff>
    </xdr:from>
    <xdr:ext cx="599010" cy="259045"/>
    <xdr:sp macro="" textlink="">
      <xdr:nvSpPr>
        <xdr:cNvPr id="148" name="テキスト ボックス 147"/>
        <xdr:cNvSpPr txBox="1"/>
      </xdr:nvSpPr>
      <xdr:spPr>
        <a:xfrm>
          <a:off x="1719794" y="964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72890</xdr:rowOff>
    </xdr:from>
    <xdr:to>
      <xdr:col>1</xdr:col>
      <xdr:colOff>485775</xdr:colOff>
      <xdr:row>58</xdr:row>
      <xdr:rowOff>3040</xdr:rowOff>
    </xdr:to>
    <xdr:sp macro="" textlink="">
      <xdr:nvSpPr>
        <xdr:cNvPr id="149" name="円/楕円 148"/>
        <xdr:cNvSpPr/>
      </xdr:nvSpPr>
      <xdr:spPr>
        <a:xfrm>
          <a:off x="1079500" y="9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19567</xdr:rowOff>
    </xdr:from>
    <xdr:ext cx="599010" cy="259045"/>
    <xdr:sp macro="" textlink="">
      <xdr:nvSpPr>
        <xdr:cNvPr id="150" name="テキスト ボックス 149"/>
        <xdr:cNvSpPr txBox="1"/>
      </xdr:nvSpPr>
      <xdr:spPr>
        <a:xfrm>
          <a:off x="830794" y="962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57341</xdr:rowOff>
    </xdr:from>
    <xdr:to>
      <xdr:col>6</xdr:col>
      <xdr:colOff>511175</xdr:colOff>
      <xdr:row>77</xdr:row>
      <xdr:rowOff>13030</xdr:rowOff>
    </xdr:to>
    <xdr:cxnSp macro="">
      <xdr:nvCxnSpPr>
        <xdr:cNvPr id="179" name="直線コネクタ 178"/>
        <xdr:cNvCxnSpPr/>
      </xdr:nvCxnSpPr>
      <xdr:spPr>
        <a:xfrm>
          <a:off x="3797300" y="13087541"/>
          <a:ext cx="8382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129667</xdr:rowOff>
    </xdr:from>
    <xdr:to>
      <xdr:col>5</xdr:col>
      <xdr:colOff>358775</xdr:colOff>
      <xdr:row>76</xdr:row>
      <xdr:rowOff>57341</xdr:rowOff>
    </xdr:to>
    <xdr:cxnSp macro="">
      <xdr:nvCxnSpPr>
        <xdr:cNvPr id="182" name="直線コネクタ 181"/>
        <xdr:cNvCxnSpPr/>
      </xdr:nvCxnSpPr>
      <xdr:spPr>
        <a:xfrm>
          <a:off x="2908300" y="12988417"/>
          <a:ext cx="889000" cy="9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129667</xdr:rowOff>
    </xdr:from>
    <xdr:to>
      <xdr:col>4</xdr:col>
      <xdr:colOff>155575</xdr:colOff>
      <xdr:row>76</xdr:row>
      <xdr:rowOff>91720</xdr:rowOff>
    </xdr:to>
    <xdr:cxnSp macro="">
      <xdr:nvCxnSpPr>
        <xdr:cNvPr id="185" name="直線コネクタ 184"/>
        <xdr:cNvCxnSpPr/>
      </xdr:nvCxnSpPr>
      <xdr:spPr>
        <a:xfrm flipV="1">
          <a:off x="2019300" y="12988417"/>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91720</xdr:rowOff>
    </xdr:from>
    <xdr:to>
      <xdr:col>2</xdr:col>
      <xdr:colOff>638175</xdr:colOff>
      <xdr:row>76</xdr:row>
      <xdr:rowOff>163945</xdr:rowOff>
    </xdr:to>
    <xdr:cxnSp macro="">
      <xdr:nvCxnSpPr>
        <xdr:cNvPr id="188" name="直線コネクタ 187"/>
        <xdr:cNvCxnSpPr/>
      </xdr:nvCxnSpPr>
      <xdr:spPr>
        <a:xfrm flipV="1">
          <a:off x="1130300" y="13121920"/>
          <a:ext cx="889000" cy="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133680</xdr:rowOff>
    </xdr:from>
    <xdr:to>
      <xdr:col>6</xdr:col>
      <xdr:colOff>561975</xdr:colOff>
      <xdr:row>77</xdr:row>
      <xdr:rowOff>63830</xdr:rowOff>
    </xdr:to>
    <xdr:sp macro="" textlink="">
      <xdr:nvSpPr>
        <xdr:cNvPr id="198" name="円/楕円 197"/>
        <xdr:cNvSpPr/>
      </xdr:nvSpPr>
      <xdr:spPr>
        <a:xfrm>
          <a:off x="4584700" y="131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156557</xdr:rowOff>
    </xdr:from>
    <xdr:ext cx="534377" cy="259045"/>
    <xdr:sp macro="" textlink="">
      <xdr:nvSpPr>
        <xdr:cNvPr id="199" name="維持補修費該当値テキスト"/>
        <xdr:cNvSpPr txBox="1"/>
      </xdr:nvSpPr>
      <xdr:spPr>
        <a:xfrm>
          <a:off x="4686300"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6541</xdr:rowOff>
    </xdr:from>
    <xdr:to>
      <xdr:col>5</xdr:col>
      <xdr:colOff>409575</xdr:colOff>
      <xdr:row>76</xdr:row>
      <xdr:rowOff>108141</xdr:rowOff>
    </xdr:to>
    <xdr:sp macro="" textlink="">
      <xdr:nvSpPr>
        <xdr:cNvPr id="200" name="円/楕円 199"/>
        <xdr:cNvSpPr/>
      </xdr:nvSpPr>
      <xdr:spPr>
        <a:xfrm>
          <a:off x="3746500" y="130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124668</xdr:rowOff>
    </xdr:from>
    <xdr:ext cx="534377" cy="259045"/>
    <xdr:sp macro="" textlink="">
      <xdr:nvSpPr>
        <xdr:cNvPr id="201" name="テキスト ボックス 200"/>
        <xdr:cNvSpPr txBox="1"/>
      </xdr:nvSpPr>
      <xdr:spPr>
        <a:xfrm>
          <a:off x="3530111" y="128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78867</xdr:rowOff>
    </xdr:from>
    <xdr:to>
      <xdr:col>4</xdr:col>
      <xdr:colOff>206375</xdr:colOff>
      <xdr:row>76</xdr:row>
      <xdr:rowOff>9017</xdr:rowOff>
    </xdr:to>
    <xdr:sp macro="" textlink="">
      <xdr:nvSpPr>
        <xdr:cNvPr id="202" name="円/楕円 201"/>
        <xdr:cNvSpPr/>
      </xdr:nvSpPr>
      <xdr:spPr>
        <a:xfrm>
          <a:off x="2857500" y="129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25544</xdr:rowOff>
    </xdr:from>
    <xdr:ext cx="534377" cy="259045"/>
    <xdr:sp macro="" textlink="">
      <xdr:nvSpPr>
        <xdr:cNvPr id="203" name="テキスト ボックス 202"/>
        <xdr:cNvSpPr txBox="1"/>
      </xdr:nvSpPr>
      <xdr:spPr>
        <a:xfrm>
          <a:off x="2641111" y="127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40920</xdr:rowOff>
    </xdr:from>
    <xdr:to>
      <xdr:col>3</xdr:col>
      <xdr:colOff>3175</xdr:colOff>
      <xdr:row>76</xdr:row>
      <xdr:rowOff>142520</xdr:rowOff>
    </xdr:to>
    <xdr:sp macro="" textlink="">
      <xdr:nvSpPr>
        <xdr:cNvPr id="204" name="円/楕円 203"/>
        <xdr:cNvSpPr/>
      </xdr:nvSpPr>
      <xdr:spPr>
        <a:xfrm>
          <a:off x="1968500" y="130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159046</xdr:rowOff>
    </xdr:from>
    <xdr:ext cx="534377" cy="259045"/>
    <xdr:sp macro="" textlink="">
      <xdr:nvSpPr>
        <xdr:cNvPr id="205" name="テキスト ボックス 204"/>
        <xdr:cNvSpPr txBox="1"/>
      </xdr:nvSpPr>
      <xdr:spPr>
        <a:xfrm>
          <a:off x="1752111" y="128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113145</xdr:rowOff>
    </xdr:from>
    <xdr:to>
      <xdr:col>1</xdr:col>
      <xdr:colOff>485775</xdr:colOff>
      <xdr:row>77</xdr:row>
      <xdr:rowOff>43295</xdr:rowOff>
    </xdr:to>
    <xdr:sp macro="" textlink="">
      <xdr:nvSpPr>
        <xdr:cNvPr id="206" name="円/楕円 205"/>
        <xdr:cNvSpPr/>
      </xdr:nvSpPr>
      <xdr:spPr>
        <a:xfrm>
          <a:off x="1079500" y="131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59821</xdr:rowOff>
    </xdr:from>
    <xdr:ext cx="534377" cy="259045"/>
    <xdr:sp macro="" textlink="">
      <xdr:nvSpPr>
        <xdr:cNvPr id="207" name="テキスト ボックス 206"/>
        <xdr:cNvSpPr txBox="1"/>
      </xdr:nvSpPr>
      <xdr:spPr>
        <a:xfrm>
          <a:off x="863111" y="129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96114</xdr:rowOff>
    </xdr:from>
    <xdr:to>
      <xdr:col>6</xdr:col>
      <xdr:colOff>511175</xdr:colOff>
      <xdr:row>93</xdr:row>
      <xdr:rowOff>121222</xdr:rowOff>
    </xdr:to>
    <xdr:cxnSp macro="">
      <xdr:nvCxnSpPr>
        <xdr:cNvPr id="237" name="直線コネクタ 236"/>
        <xdr:cNvCxnSpPr/>
      </xdr:nvCxnSpPr>
      <xdr:spPr>
        <a:xfrm flipV="1">
          <a:off x="3797300" y="16040964"/>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121222</xdr:rowOff>
    </xdr:from>
    <xdr:to>
      <xdr:col>5</xdr:col>
      <xdr:colOff>358775</xdr:colOff>
      <xdr:row>95</xdr:row>
      <xdr:rowOff>46495</xdr:rowOff>
    </xdr:to>
    <xdr:cxnSp macro="">
      <xdr:nvCxnSpPr>
        <xdr:cNvPr id="240" name="直線コネクタ 239"/>
        <xdr:cNvCxnSpPr/>
      </xdr:nvCxnSpPr>
      <xdr:spPr>
        <a:xfrm flipV="1">
          <a:off x="2908300" y="16066072"/>
          <a:ext cx="889000" cy="2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46495</xdr:rowOff>
    </xdr:from>
    <xdr:to>
      <xdr:col>4</xdr:col>
      <xdr:colOff>155575</xdr:colOff>
      <xdr:row>95</xdr:row>
      <xdr:rowOff>93244</xdr:rowOff>
    </xdr:to>
    <xdr:cxnSp macro="">
      <xdr:nvCxnSpPr>
        <xdr:cNvPr id="243" name="直線コネクタ 242"/>
        <xdr:cNvCxnSpPr/>
      </xdr:nvCxnSpPr>
      <xdr:spPr>
        <a:xfrm flipV="1">
          <a:off x="2019300" y="16334245"/>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88939</xdr:rowOff>
    </xdr:from>
    <xdr:to>
      <xdr:col>2</xdr:col>
      <xdr:colOff>638175</xdr:colOff>
      <xdr:row>95</xdr:row>
      <xdr:rowOff>93244</xdr:rowOff>
    </xdr:to>
    <xdr:cxnSp macro="">
      <xdr:nvCxnSpPr>
        <xdr:cNvPr id="246" name="直線コネクタ 245"/>
        <xdr:cNvCxnSpPr/>
      </xdr:nvCxnSpPr>
      <xdr:spPr>
        <a:xfrm>
          <a:off x="1130300" y="16376689"/>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45314</xdr:rowOff>
    </xdr:from>
    <xdr:to>
      <xdr:col>6</xdr:col>
      <xdr:colOff>561975</xdr:colOff>
      <xdr:row>93</xdr:row>
      <xdr:rowOff>146914</xdr:rowOff>
    </xdr:to>
    <xdr:sp macro="" textlink="">
      <xdr:nvSpPr>
        <xdr:cNvPr id="256" name="円/楕円 255"/>
        <xdr:cNvSpPr/>
      </xdr:nvSpPr>
      <xdr:spPr>
        <a:xfrm>
          <a:off x="4584700" y="159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68191</xdr:rowOff>
    </xdr:from>
    <xdr:ext cx="599010" cy="259045"/>
    <xdr:sp macro="" textlink="">
      <xdr:nvSpPr>
        <xdr:cNvPr id="257" name="扶助費該当値テキスト"/>
        <xdr:cNvSpPr txBox="1"/>
      </xdr:nvSpPr>
      <xdr:spPr>
        <a:xfrm>
          <a:off x="4686300" y="1584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106,932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70422</xdr:rowOff>
    </xdr:from>
    <xdr:to>
      <xdr:col>5</xdr:col>
      <xdr:colOff>409575</xdr:colOff>
      <xdr:row>94</xdr:row>
      <xdr:rowOff>572</xdr:rowOff>
    </xdr:to>
    <xdr:sp macro="" textlink="">
      <xdr:nvSpPr>
        <xdr:cNvPr id="258" name="円/楕円 257"/>
        <xdr:cNvSpPr/>
      </xdr:nvSpPr>
      <xdr:spPr>
        <a:xfrm>
          <a:off x="3746500" y="160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17099</xdr:rowOff>
    </xdr:from>
    <xdr:ext cx="599010" cy="259045"/>
    <xdr:sp macro="" textlink="">
      <xdr:nvSpPr>
        <xdr:cNvPr id="259" name="テキスト ボックス 258"/>
        <xdr:cNvSpPr txBox="1"/>
      </xdr:nvSpPr>
      <xdr:spPr>
        <a:xfrm>
          <a:off x="3497794" y="1579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167145</xdr:rowOff>
    </xdr:from>
    <xdr:to>
      <xdr:col>4</xdr:col>
      <xdr:colOff>206375</xdr:colOff>
      <xdr:row>95</xdr:row>
      <xdr:rowOff>97295</xdr:rowOff>
    </xdr:to>
    <xdr:sp macro="" textlink="">
      <xdr:nvSpPr>
        <xdr:cNvPr id="260" name="円/楕円 259"/>
        <xdr:cNvSpPr/>
      </xdr:nvSpPr>
      <xdr:spPr>
        <a:xfrm>
          <a:off x="2857500" y="162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113822</xdr:rowOff>
    </xdr:from>
    <xdr:ext cx="534377" cy="259045"/>
    <xdr:sp macro="" textlink="">
      <xdr:nvSpPr>
        <xdr:cNvPr id="261" name="テキスト ボックス 260"/>
        <xdr:cNvSpPr txBox="1"/>
      </xdr:nvSpPr>
      <xdr:spPr>
        <a:xfrm>
          <a:off x="2641111" y="160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42444</xdr:rowOff>
    </xdr:from>
    <xdr:to>
      <xdr:col>3</xdr:col>
      <xdr:colOff>3175</xdr:colOff>
      <xdr:row>95</xdr:row>
      <xdr:rowOff>144044</xdr:rowOff>
    </xdr:to>
    <xdr:sp macro="" textlink="">
      <xdr:nvSpPr>
        <xdr:cNvPr id="262" name="円/楕円 261"/>
        <xdr:cNvSpPr/>
      </xdr:nvSpPr>
      <xdr:spPr>
        <a:xfrm>
          <a:off x="1968500" y="163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160571</xdr:rowOff>
    </xdr:from>
    <xdr:ext cx="534377" cy="259045"/>
    <xdr:sp macro="" textlink="">
      <xdr:nvSpPr>
        <xdr:cNvPr id="263" name="テキスト ボックス 262"/>
        <xdr:cNvSpPr txBox="1"/>
      </xdr:nvSpPr>
      <xdr:spPr>
        <a:xfrm>
          <a:off x="1752111" y="16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38139</xdr:rowOff>
    </xdr:from>
    <xdr:to>
      <xdr:col>1</xdr:col>
      <xdr:colOff>485775</xdr:colOff>
      <xdr:row>95</xdr:row>
      <xdr:rowOff>139739</xdr:rowOff>
    </xdr:to>
    <xdr:sp macro="" textlink="">
      <xdr:nvSpPr>
        <xdr:cNvPr id="264" name="円/楕円 263"/>
        <xdr:cNvSpPr/>
      </xdr:nvSpPr>
      <xdr:spPr>
        <a:xfrm>
          <a:off x="1079500" y="163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156266</xdr:rowOff>
    </xdr:from>
    <xdr:ext cx="534377" cy="259045"/>
    <xdr:sp macro="" textlink="">
      <xdr:nvSpPr>
        <xdr:cNvPr id="265" name="テキスト ボックス 264"/>
        <xdr:cNvSpPr txBox="1"/>
      </xdr:nvSpPr>
      <xdr:spPr>
        <a:xfrm>
          <a:off x="863111" y="161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103598</xdr:rowOff>
    </xdr:from>
    <xdr:to>
      <xdr:col>15</xdr:col>
      <xdr:colOff>180975</xdr:colOff>
      <xdr:row>38</xdr:row>
      <xdr:rowOff>3387</xdr:rowOff>
    </xdr:to>
    <xdr:cxnSp macro="">
      <xdr:nvCxnSpPr>
        <xdr:cNvPr id="294" name="直線コネクタ 293"/>
        <xdr:cNvCxnSpPr/>
      </xdr:nvCxnSpPr>
      <xdr:spPr>
        <a:xfrm flipV="1">
          <a:off x="9639300" y="6447248"/>
          <a:ext cx="8382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138035</xdr:rowOff>
    </xdr:from>
    <xdr:to>
      <xdr:col>14</xdr:col>
      <xdr:colOff>28575</xdr:colOff>
      <xdr:row>38</xdr:row>
      <xdr:rowOff>3387</xdr:rowOff>
    </xdr:to>
    <xdr:cxnSp macro="">
      <xdr:nvCxnSpPr>
        <xdr:cNvPr id="297" name="直線コネクタ 296"/>
        <xdr:cNvCxnSpPr/>
      </xdr:nvCxnSpPr>
      <xdr:spPr>
        <a:xfrm>
          <a:off x="8750300" y="6481685"/>
          <a:ext cx="889000" cy="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138035</xdr:rowOff>
    </xdr:from>
    <xdr:to>
      <xdr:col>12</xdr:col>
      <xdr:colOff>511175</xdr:colOff>
      <xdr:row>38</xdr:row>
      <xdr:rowOff>8086</xdr:rowOff>
    </xdr:to>
    <xdr:cxnSp macro="">
      <xdr:nvCxnSpPr>
        <xdr:cNvPr id="300" name="直線コネクタ 299"/>
        <xdr:cNvCxnSpPr/>
      </xdr:nvCxnSpPr>
      <xdr:spPr>
        <a:xfrm flipV="1">
          <a:off x="7861300" y="6481685"/>
          <a:ext cx="889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8086</xdr:rowOff>
    </xdr:from>
    <xdr:to>
      <xdr:col>11</xdr:col>
      <xdr:colOff>307975</xdr:colOff>
      <xdr:row>38</xdr:row>
      <xdr:rowOff>8636</xdr:rowOff>
    </xdr:to>
    <xdr:cxnSp macro="">
      <xdr:nvCxnSpPr>
        <xdr:cNvPr id="303" name="直線コネクタ 302"/>
        <xdr:cNvCxnSpPr/>
      </xdr:nvCxnSpPr>
      <xdr:spPr>
        <a:xfrm flipV="1">
          <a:off x="6972300" y="6523186"/>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52798</xdr:rowOff>
    </xdr:from>
    <xdr:to>
      <xdr:col>15</xdr:col>
      <xdr:colOff>231775</xdr:colOff>
      <xdr:row>37</xdr:row>
      <xdr:rowOff>154398</xdr:rowOff>
    </xdr:to>
    <xdr:sp macro="" textlink="">
      <xdr:nvSpPr>
        <xdr:cNvPr id="313" name="円/楕円 312"/>
        <xdr:cNvSpPr/>
      </xdr:nvSpPr>
      <xdr:spPr>
        <a:xfrm>
          <a:off x="10426700" y="63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31225</xdr:rowOff>
    </xdr:from>
    <xdr:ext cx="599010" cy="259045"/>
    <xdr:sp macro="" textlink="">
      <xdr:nvSpPr>
        <xdr:cNvPr id="314" name="補助費等該当値テキスト"/>
        <xdr:cNvSpPr txBox="1"/>
      </xdr:nvSpPr>
      <xdr:spPr>
        <a:xfrm>
          <a:off x="10528300" y="637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124038</xdr:rowOff>
    </xdr:from>
    <xdr:to>
      <xdr:col>14</xdr:col>
      <xdr:colOff>79375</xdr:colOff>
      <xdr:row>38</xdr:row>
      <xdr:rowOff>54187</xdr:rowOff>
    </xdr:to>
    <xdr:sp macro="" textlink="">
      <xdr:nvSpPr>
        <xdr:cNvPr id="315" name="円/楕円 314"/>
        <xdr:cNvSpPr/>
      </xdr:nvSpPr>
      <xdr:spPr>
        <a:xfrm>
          <a:off x="9588500" y="64676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45314</xdr:rowOff>
    </xdr:from>
    <xdr:ext cx="599010" cy="259045"/>
    <xdr:sp macro="" textlink="">
      <xdr:nvSpPr>
        <xdr:cNvPr id="316" name="テキスト ボックス 315"/>
        <xdr:cNvSpPr txBox="1"/>
      </xdr:nvSpPr>
      <xdr:spPr>
        <a:xfrm>
          <a:off x="9339794" y="656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87235</xdr:rowOff>
    </xdr:from>
    <xdr:to>
      <xdr:col>12</xdr:col>
      <xdr:colOff>561975</xdr:colOff>
      <xdr:row>38</xdr:row>
      <xdr:rowOff>17385</xdr:rowOff>
    </xdr:to>
    <xdr:sp macro="" textlink="">
      <xdr:nvSpPr>
        <xdr:cNvPr id="317" name="円/楕円 316"/>
        <xdr:cNvSpPr/>
      </xdr:nvSpPr>
      <xdr:spPr>
        <a:xfrm>
          <a:off x="8699500" y="6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8512</xdr:rowOff>
    </xdr:from>
    <xdr:ext cx="599010" cy="259045"/>
    <xdr:sp macro="" textlink="">
      <xdr:nvSpPr>
        <xdr:cNvPr id="318" name="テキスト ボックス 317"/>
        <xdr:cNvSpPr txBox="1"/>
      </xdr:nvSpPr>
      <xdr:spPr>
        <a:xfrm>
          <a:off x="8450794" y="65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128736</xdr:rowOff>
    </xdr:from>
    <xdr:to>
      <xdr:col>11</xdr:col>
      <xdr:colOff>358775</xdr:colOff>
      <xdr:row>38</xdr:row>
      <xdr:rowOff>58886</xdr:rowOff>
    </xdr:to>
    <xdr:sp macro="" textlink="">
      <xdr:nvSpPr>
        <xdr:cNvPr id="319" name="円/楕円 318"/>
        <xdr:cNvSpPr/>
      </xdr:nvSpPr>
      <xdr:spPr>
        <a:xfrm>
          <a:off x="7810500" y="64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50013</xdr:rowOff>
    </xdr:from>
    <xdr:ext cx="599010" cy="259045"/>
    <xdr:sp macro="" textlink="">
      <xdr:nvSpPr>
        <xdr:cNvPr id="320" name="テキスト ボックス 319"/>
        <xdr:cNvSpPr txBox="1"/>
      </xdr:nvSpPr>
      <xdr:spPr>
        <a:xfrm>
          <a:off x="7561794" y="65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129286</xdr:rowOff>
    </xdr:from>
    <xdr:to>
      <xdr:col>10</xdr:col>
      <xdr:colOff>155575</xdr:colOff>
      <xdr:row>38</xdr:row>
      <xdr:rowOff>59436</xdr:rowOff>
    </xdr:to>
    <xdr:sp macro="" textlink="">
      <xdr:nvSpPr>
        <xdr:cNvPr id="321" name="円/楕円 320"/>
        <xdr:cNvSpPr/>
      </xdr:nvSpPr>
      <xdr:spPr>
        <a:xfrm>
          <a:off x="6921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50563</xdr:rowOff>
    </xdr:from>
    <xdr:ext cx="599010" cy="259045"/>
    <xdr:sp macro="" textlink="">
      <xdr:nvSpPr>
        <xdr:cNvPr id="322" name="テキスト ボックス 321"/>
        <xdr:cNvSpPr txBox="1"/>
      </xdr:nvSpPr>
      <xdr:spPr>
        <a:xfrm>
          <a:off x="6672794" y="656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130238</xdr:rowOff>
    </xdr:from>
    <xdr:to>
      <xdr:col>15</xdr:col>
      <xdr:colOff>180975</xdr:colOff>
      <xdr:row>58</xdr:row>
      <xdr:rowOff>91921</xdr:rowOff>
    </xdr:to>
    <xdr:cxnSp macro="">
      <xdr:nvCxnSpPr>
        <xdr:cNvPr id="351" name="直線コネクタ 350"/>
        <xdr:cNvCxnSpPr/>
      </xdr:nvCxnSpPr>
      <xdr:spPr>
        <a:xfrm flipV="1">
          <a:off x="9639300" y="9902888"/>
          <a:ext cx="838200" cy="1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99663</xdr:rowOff>
    </xdr:from>
    <xdr:to>
      <xdr:col>14</xdr:col>
      <xdr:colOff>28575</xdr:colOff>
      <xdr:row>58</xdr:row>
      <xdr:rowOff>91921</xdr:rowOff>
    </xdr:to>
    <xdr:cxnSp macro="">
      <xdr:nvCxnSpPr>
        <xdr:cNvPr id="354" name="直線コネクタ 353"/>
        <xdr:cNvCxnSpPr/>
      </xdr:nvCxnSpPr>
      <xdr:spPr>
        <a:xfrm>
          <a:off x="8750300" y="9872313"/>
          <a:ext cx="889000" cy="16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99663</xdr:rowOff>
    </xdr:from>
    <xdr:to>
      <xdr:col>12</xdr:col>
      <xdr:colOff>511175</xdr:colOff>
      <xdr:row>58</xdr:row>
      <xdr:rowOff>51822</xdr:rowOff>
    </xdr:to>
    <xdr:cxnSp macro="">
      <xdr:nvCxnSpPr>
        <xdr:cNvPr id="357" name="直線コネクタ 356"/>
        <xdr:cNvCxnSpPr/>
      </xdr:nvCxnSpPr>
      <xdr:spPr>
        <a:xfrm flipV="1">
          <a:off x="7861300" y="9872313"/>
          <a:ext cx="889000" cy="1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96561</xdr:rowOff>
    </xdr:from>
    <xdr:to>
      <xdr:col>11</xdr:col>
      <xdr:colOff>307975</xdr:colOff>
      <xdr:row>58</xdr:row>
      <xdr:rowOff>51822</xdr:rowOff>
    </xdr:to>
    <xdr:cxnSp macro="">
      <xdr:nvCxnSpPr>
        <xdr:cNvPr id="360" name="直線コネクタ 359"/>
        <xdr:cNvCxnSpPr/>
      </xdr:nvCxnSpPr>
      <xdr:spPr>
        <a:xfrm>
          <a:off x="6972300" y="9869211"/>
          <a:ext cx="889000" cy="12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79438</xdr:rowOff>
    </xdr:from>
    <xdr:to>
      <xdr:col>15</xdr:col>
      <xdr:colOff>231775</xdr:colOff>
      <xdr:row>58</xdr:row>
      <xdr:rowOff>9588</xdr:rowOff>
    </xdr:to>
    <xdr:sp macro="" textlink="">
      <xdr:nvSpPr>
        <xdr:cNvPr id="370" name="円/楕円 369"/>
        <xdr:cNvSpPr/>
      </xdr:nvSpPr>
      <xdr:spPr>
        <a:xfrm>
          <a:off x="10426700" y="98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102315</xdr:rowOff>
    </xdr:from>
    <xdr:ext cx="599010" cy="259045"/>
    <xdr:sp macro="" textlink="">
      <xdr:nvSpPr>
        <xdr:cNvPr id="371" name="普通建設事業費該当値テキスト"/>
        <xdr:cNvSpPr txBox="1"/>
      </xdr:nvSpPr>
      <xdr:spPr>
        <a:xfrm>
          <a:off x="10528300" y="970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41121</xdr:rowOff>
    </xdr:from>
    <xdr:to>
      <xdr:col>14</xdr:col>
      <xdr:colOff>79375</xdr:colOff>
      <xdr:row>58</xdr:row>
      <xdr:rowOff>142721</xdr:rowOff>
    </xdr:to>
    <xdr:sp macro="" textlink="">
      <xdr:nvSpPr>
        <xdr:cNvPr id="372" name="円/楕円 371"/>
        <xdr:cNvSpPr/>
      </xdr:nvSpPr>
      <xdr:spPr>
        <a:xfrm>
          <a:off x="9588500" y="99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133848</xdr:rowOff>
    </xdr:from>
    <xdr:ext cx="599010" cy="259045"/>
    <xdr:sp macro="" textlink="">
      <xdr:nvSpPr>
        <xdr:cNvPr id="373" name="テキスト ボックス 372"/>
        <xdr:cNvSpPr txBox="1"/>
      </xdr:nvSpPr>
      <xdr:spPr>
        <a:xfrm>
          <a:off x="9339794" y="1007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48863</xdr:rowOff>
    </xdr:from>
    <xdr:to>
      <xdr:col>12</xdr:col>
      <xdr:colOff>561975</xdr:colOff>
      <xdr:row>57</xdr:row>
      <xdr:rowOff>150463</xdr:rowOff>
    </xdr:to>
    <xdr:sp macro="" textlink="">
      <xdr:nvSpPr>
        <xdr:cNvPr id="374" name="円/楕円 373"/>
        <xdr:cNvSpPr/>
      </xdr:nvSpPr>
      <xdr:spPr>
        <a:xfrm>
          <a:off x="8699500" y="98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166990</xdr:rowOff>
    </xdr:from>
    <xdr:ext cx="599010" cy="259045"/>
    <xdr:sp macro="" textlink="">
      <xdr:nvSpPr>
        <xdr:cNvPr id="375" name="テキスト ボックス 374"/>
        <xdr:cNvSpPr txBox="1"/>
      </xdr:nvSpPr>
      <xdr:spPr>
        <a:xfrm>
          <a:off x="8450794" y="959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1022</xdr:rowOff>
    </xdr:from>
    <xdr:to>
      <xdr:col>11</xdr:col>
      <xdr:colOff>358775</xdr:colOff>
      <xdr:row>58</xdr:row>
      <xdr:rowOff>102622</xdr:rowOff>
    </xdr:to>
    <xdr:sp macro="" textlink="">
      <xdr:nvSpPr>
        <xdr:cNvPr id="376" name="円/楕円 375"/>
        <xdr:cNvSpPr/>
      </xdr:nvSpPr>
      <xdr:spPr>
        <a:xfrm>
          <a:off x="7810500" y="9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93749</xdr:rowOff>
    </xdr:from>
    <xdr:ext cx="599010" cy="259045"/>
    <xdr:sp macro="" textlink="">
      <xdr:nvSpPr>
        <xdr:cNvPr id="377" name="テキスト ボックス 376"/>
        <xdr:cNvSpPr txBox="1"/>
      </xdr:nvSpPr>
      <xdr:spPr>
        <a:xfrm>
          <a:off x="7561794" y="1003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45761</xdr:rowOff>
    </xdr:from>
    <xdr:to>
      <xdr:col>10</xdr:col>
      <xdr:colOff>155575</xdr:colOff>
      <xdr:row>57</xdr:row>
      <xdr:rowOff>147361</xdr:rowOff>
    </xdr:to>
    <xdr:sp macro="" textlink="">
      <xdr:nvSpPr>
        <xdr:cNvPr id="378" name="円/楕円 377"/>
        <xdr:cNvSpPr/>
      </xdr:nvSpPr>
      <xdr:spPr>
        <a:xfrm>
          <a:off x="6921500" y="98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163888</xdr:rowOff>
    </xdr:from>
    <xdr:ext cx="599010" cy="259045"/>
    <xdr:sp macro="" textlink="">
      <xdr:nvSpPr>
        <xdr:cNvPr id="379" name="テキスト ボックス 378"/>
        <xdr:cNvSpPr txBox="1"/>
      </xdr:nvSpPr>
      <xdr:spPr>
        <a:xfrm>
          <a:off x="6672794" y="959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51054</xdr:rowOff>
    </xdr:from>
    <xdr:to>
      <xdr:col>15</xdr:col>
      <xdr:colOff>180975</xdr:colOff>
      <xdr:row>78</xdr:row>
      <xdr:rowOff>112441</xdr:rowOff>
    </xdr:to>
    <xdr:cxnSp macro="">
      <xdr:nvCxnSpPr>
        <xdr:cNvPr id="408" name="直線コネクタ 407"/>
        <xdr:cNvCxnSpPr/>
      </xdr:nvCxnSpPr>
      <xdr:spPr>
        <a:xfrm flipV="1">
          <a:off x="9639300" y="13252704"/>
          <a:ext cx="838200" cy="2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254</xdr:rowOff>
    </xdr:from>
    <xdr:to>
      <xdr:col>15</xdr:col>
      <xdr:colOff>231775</xdr:colOff>
      <xdr:row>77</xdr:row>
      <xdr:rowOff>101854</xdr:rowOff>
    </xdr:to>
    <xdr:sp macro="" textlink="">
      <xdr:nvSpPr>
        <xdr:cNvPr id="418" name="円/楕円 417"/>
        <xdr:cNvSpPr/>
      </xdr:nvSpPr>
      <xdr:spPr>
        <a:xfrm>
          <a:off x="10426700" y="132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23131</xdr:rowOff>
    </xdr:from>
    <xdr:ext cx="599010" cy="259045"/>
    <xdr:sp macro="" textlink="">
      <xdr:nvSpPr>
        <xdr:cNvPr id="419" name="普通建設事業費 （ うち新規整備　）該当値テキスト"/>
        <xdr:cNvSpPr txBox="1"/>
      </xdr:nvSpPr>
      <xdr:spPr>
        <a:xfrm>
          <a:off x="10528300" y="1305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61641</xdr:rowOff>
    </xdr:from>
    <xdr:to>
      <xdr:col>14</xdr:col>
      <xdr:colOff>79375</xdr:colOff>
      <xdr:row>78</xdr:row>
      <xdr:rowOff>163241</xdr:rowOff>
    </xdr:to>
    <xdr:sp macro="" textlink="">
      <xdr:nvSpPr>
        <xdr:cNvPr id="420" name="円/楕円 419"/>
        <xdr:cNvSpPr/>
      </xdr:nvSpPr>
      <xdr:spPr>
        <a:xfrm>
          <a:off x="9588500" y="134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154368</xdr:rowOff>
    </xdr:from>
    <xdr:ext cx="534377" cy="259045"/>
    <xdr:sp macro="" textlink="">
      <xdr:nvSpPr>
        <xdr:cNvPr id="421" name="テキスト ボックス 420"/>
        <xdr:cNvSpPr txBox="1"/>
      </xdr:nvSpPr>
      <xdr:spPr>
        <a:xfrm>
          <a:off x="9372111" y="135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77876</xdr:rowOff>
    </xdr:from>
    <xdr:to>
      <xdr:col>15</xdr:col>
      <xdr:colOff>180975</xdr:colOff>
      <xdr:row>98</xdr:row>
      <xdr:rowOff>81424</xdr:rowOff>
    </xdr:to>
    <xdr:cxnSp macro="">
      <xdr:nvCxnSpPr>
        <xdr:cNvPr id="448" name="直線コネクタ 447"/>
        <xdr:cNvCxnSpPr/>
      </xdr:nvCxnSpPr>
      <xdr:spPr>
        <a:xfrm>
          <a:off x="9639300" y="16879976"/>
          <a:ext cx="8382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30624</xdr:rowOff>
    </xdr:from>
    <xdr:to>
      <xdr:col>15</xdr:col>
      <xdr:colOff>231775</xdr:colOff>
      <xdr:row>98</xdr:row>
      <xdr:rowOff>132224</xdr:rowOff>
    </xdr:to>
    <xdr:sp macro="" textlink="">
      <xdr:nvSpPr>
        <xdr:cNvPr id="458" name="円/楕円 457"/>
        <xdr:cNvSpPr/>
      </xdr:nvSpPr>
      <xdr:spPr>
        <a:xfrm>
          <a:off x="10426700" y="168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34377" cy="259045"/>
    <xdr:sp macro="" textlink="">
      <xdr:nvSpPr>
        <xdr:cNvPr id="459" name="普通建設事業費 （ うち更新整備　）該当値テキスト"/>
        <xdr:cNvSpPr txBox="1"/>
      </xdr:nvSpPr>
      <xdr:spPr>
        <a:xfrm>
          <a:off x="10528300" y="167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27076</xdr:rowOff>
    </xdr:from>
    <xdr:to>
      <xdr:col>14</xdr:col>
      <xdr:colOff>79375</xdr:colOff>
      <xdr:row>98</xdr:row>
      <xdr:rowOff>128676</xdr:rowOff>
    </xdr:to>
    <xdr:sp macro="" textlink="">
      <xdr:nvSpPr>
        <xdr:cNvPr id="460" name="円/楕円 459"/>
        <xdr:cNvSpPr/>
      </xdr:nvSpPr>
      <xdr:spPr>
        <a:xfrm>
          <a:off x="9588500" y="168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119803</xdr:rowOff>
    </xdr:from>
    <xdr:ext cx="534377" cy="259045"/>
    <xdr:sp macro="" textlink="">
      <xdr:nvSpPr>
        <xdr:cNvPr id="461" name="テキスト ボックス 460"/>
        <xdr:cNvSpPr txBox="1"/>
      </xdr:nvSpPr>
      <xdr:spPr>
        <a:xfrm>
          <a:off x="9372111" y="1692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24106</xdr:rowOff>
    </xdr:from>
    <xdr:to>
      <xdr:col>23</xdr:col>
      <xdr:colOff>517525</xdr:colOff>
      <xdr:row>38</xdr:row>
      <xdr:rowOff>107264</xdr:rowOff>
    </xdr:to>
    <xdr:cxnSp macro="">
      <xdr:nvCxnSpPr>
        <xdr:cNvPr id="488" name="直線コネクタ 487"/>
        <xdr:cNvCxnSpPr/>
      </xdr:nvCxnSpPr>
      <xdr:spPr>
        <a:xfrm>
          <a:off x="15481300" y="6539206"/>
          <a:ext cx="838200" cy="8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24106</xdr:rowOff>
    </xdr:from>
    <xdr:to>
      <xdr:col>22</xdr:col>
      <xdr:colOff>365125</xdr:colOff>
      <xdr:row>38</xdr:row>
      <xdr:rowOff>112588</xdr:rowOff>
    </xdr:to>
    <xdr:cxnSp macro="">
      <xdr:nvCxnSpPr>
        <xdr:cNvPr id="491" name="直線コネクタ 490"/>
        <xdr:cNvCxnSpPr/>
      </xdr:nvCxnSpPr>
      <xdr:spPr>
        <a:xfrm flipV="1">
          <a:off x="14592300" y="6539206"/>
          <a:ext cx="889000" cy="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112588</xdr:rowOff>
    </xdr:from>
    <xdr:to>
      <xdr:col>21</xdr:col>
      <xdr:colOff>161925</xdr:colOff>
      <xdr:row>38</xdr:row>
      <xdr:rowOff>119709</xdr:rowOff>
    </xdr:to>
    <xdr:cxnSp macro="">
      <xdr:nvCxnSpPr>
        <xdr:cNvPr id="494" name="直線コネクタ 493"/>
        <xdr:cNvCxnSpPr/>
      </xdr:nvCxnSpPr>
      <xdr:spPr>
        <a:xfrm flipV="1">
          <a:off x="13703300" y="6627688"/>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119709</xdr:rowOff>
    </xdr:from>
    <xdr:to>
      <xdr:col>19</xdr:col>
      <xdr:colOff>644525</xdr:colOff>
      <xdr:row>38</xdr:row>
      <xdr:rowOff>129292</xdr:rowOff>
    </xdr:to>
    <xdr:cxnSp macro="">
      <xdr:nvCxnSpPr>
        <xdr:cNvPr id="497" name="直線コネクタ 496"/>
        <xdr:cNvCxnSpPr/>
      </xdr:nvCxnSpPr>
      <xdr:spPr>
        <a:xfrm flipV="1">
          <a:off x="12814300" y="6634809"/>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56464</xdr:rowOff>
    </xdr:from>
    <xdr:to>
      <xdr:col>23</xdr:col>
      <xdr:colOff>568325</xdr:colOff>
      <xdr:row>38</xdr:row>
      <xdr:rowOff>158064</xdr:rowOff>
    </xdr:to>
    <xdr:sp macro="" textlink="">
      <xdr:nvSpPr>
        <xdr:cNvPr id="507" name="円/楕円 506"/>
        <xdr:cNvSpPr/>
      </xdr:nvSpPr>
      <xdr:spPr>
        <a:xfrm>
          <a:off x="16268700" y="65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534377" cy="259045"/>
    <xdr:sp macro="" textlink="">
      <xdr:nvSpPr>
        <xdr:cNvPr id="508" name="災害復旧事業費該当値テキスト"/>
        <xdr:cNvSpPr txBox="1"/>
      </xdr:nvSpPr>
      <xdr:spPr>
        <a:xfrm>
          <a:off x="16370300" y="654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144756</xdr:rowOff>
    </xdr:from>
    <xdr:to>
      <xdr:col>22</xdr:col>
      <xdr:colOff>415925</xdr:colOff>
      <xdr:row>38</xdr:row>
      <xdr:rowOff>74906</xdr:rowOff>
    </xdr:to>
    <xdr:sp macro="" textlink="">
      <xdr:nvSpPr>
        <xdr:cNvPr id="509" name="円/楕円 508"/>
        <xdr:cNvSpPr/>
      </xdr:nvSpPr>
      <xdr:spPr>
        <a:xfrm>
          <a:off x="15430500" y="64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91433</xdr:rowOff>
    </xdr:from>
    <xdr:ext cx="534377" cy="259045"/>
    <xdr:sp macro="" textlink="">
      <xdr:nvSpPr>
        <xdr:cNvPr id="510" name="テキスト ボックス 509"/>
        <xdr:cNvSpPr txBox="1"/>
      </xdr:nvSpPr>
      <xdr:spPr>
        <a:xfrm>
          <a:off x="15214111" y="62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61788</xdr:rowOff>
    </xdr:from>
    <xdr:to>
      <xdr:col>21</xdr:col>
      <xdr:colOff>212725</xdr:colOff>
      <xdr:row>38</xdr:row>
      <xdr:rowOff>163388</xdr:rowOff>
    </xdr:to>
    <xdr:sp macro="" textlink="">
      <xdr:nvSpPr>
        <xdr:cNvPr id="511" name="円/楕円 510"/>
        <xdr:cNvSpPr/>
      </xdr:nvSpPr>
      <xdr:spPr>
        <a:xfrm>
          <a:off x="14541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154515</xdr:rowOff>
    </xdr:from>
    <xdr:ext cx="534377" cy="259045"/>
    <xdr:sp macro="" textlink="">
      <xdr:nvSpPr>
        <xdr:cNvPr id="512" name="テキスト ボックス 511"/>
        <xdr:cNvSpPr txBox="1"/>
      </xdr:nvSpPr>
      <xdr:spPr>
        <a:xfrm>
          <a:off x="14325111" y="666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68909</xdr:rowOff>
    </xdr:from>
    <xdr:to>
      <xdr:col>20</xdr:col>
      <xdr:colOff>9525</xdr:colOff>
      <xdr:row>38</xdr:row>
      <xdr:rowOff>170509</xdr:rowOff>
    </xdr:to>
    <xdr:sp macro="" textlink="">
      <xdr:nvSpPr>
        <xdr:cNvPr id="513" name="円/楕円 512"/>
        <xdr:cNvSpPr/>
      </xdr:nvSpPr>
      <xdr:spPr>
        <a:xfrm>
          <a:off x="13652500" y="65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161636</xdr:rowOff>
    </xdr:from>
    <xdr:ext cx="469744" cy="259045"/>
    <xdr:sp macro="" textlink="">
      <xdr:nvSpPr>
        <xdr:cNvPr id="514" name="テキスト ボックス 513"/>
        <xdr:cNvSpPr txBox="1"/>
      </xdr:nvSpPr>
      <xdr:spPr>
        <a:xfrm>
          <a:off x="13468427" y="66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78492</xdr:rowOff>
    </xdr:from>
    <xdr:to>
      <xdr:col>18</xdr:col>
      <xdr:colOff>492125</xdr:colOff>
      <xdr:row>39</xdr:row>
      <xdr:rowOff>8642</xdr:rowOff>
    </xdr:to>
    <xdr:sp macro="" textlink="">
      <xdr:nvSpPr>
        <xdr:cNvPr id="515" name="円/楕円 514"/>
        <xdr:cNvSpPr/>
      </xdr:nvSpPr>
      <xdr:spPr>
        <a:xfrm>
          <a:off x="12763500" y="65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171219</xdr:rowOff>
    </xdr:from>
    <xdr:ext cx="469744" cy="259045"/>
    <xdr:sp macro="" textlink="">
      <xdr:nvSpPr>
        <xdr:cNvPr id="516" name="テキスト ボックス 515"/>
        <xdr:cNvSpPr txBox="1"/>
      </xdr:nvSpPr>
      <xdr:spPr>
        <a:xfrm>
          <a:off x="12579427" y="66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21920</xdr:rowOff>
    </xdr:from>
    <xdr:to>
      <xdr:col>23</xdr:col>
      <xdr:colOff>517525</xdr:colOff>
      <xdr:row>77</xdr:row>
      <xdr:rowOff>61443</xdr:rowOff>
    </xdr:to>
    <xdr:cxnSp macro="">
      <xdr:nvCxnSpPr>
        <xdr:cNvPr id="600" name="直線コネクタ 599"/>
        <xdr:cNvCxnSpPr/>
      </xdr:nvCxnSpPr>
      <xdr:spPr>
        <a:xfrm>
          <a:off x="15481300" y="13223570"/>
          <a:ext cx="8382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21920</xdr:rowOff>
    </xdr:from>
    <xdr:to>
      <xdr:col>22</xdr:col>
      <xdr:colOff>365125</xdr:colOff>
      <xdr:row>77</xdr:row>
      <xdr:rowOff>26338</xdr:rowOff>
    </xdr:to>
    <xdr:cxnSp macro="">
      <xdr:nvCxnSpPr>
        <xdr:cNvPr id="603" name="直線コネクタ 602"/>
        <xdr:cNvCxnSpPr/>
      </xdr:nvCxnSpPr>
      <xdr:spPr>
        <a:xfrm flipV="1">
          <a:off x="14592300" y="13223570"/>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26338</xdr:rowOff>
    </xdr:from>
    <xdr:to>
      <xdr:col>21</xdr:col>
      <xdr:colOff>161925</xdr:colOff>
      <xdr:row>77</xdr:row>
      <xdr:rowOff>28581</xdr:rowOff>
    </xdr:to>
    <xdr:cxnSp macro="">
      <xdr:nvCxnSpPr>
        <xdr:cNvPr id="606" name="直線コネクタ 605"/>
        <xdr:cNvCxnSpPr/>
      </xdr:nvCxnSpPr>
      <xdr:spPr>
        <a:xfrm flipV="1">
          <a:off x="13703300" y="13227988"/>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159111</xdr:rowOff>
    </xdr:from>
    <xdr:to>
      <xdr:col>19</xdr:col>
      <xdr:colOff>644525</xdr:colOff>
      <xdr:row>77</xdr:row>
      <xdr:rowOff>28581</xdr:rowOff>
    </xdr:to>
    <xdr:cxnSp macro="">
      <xdr:nvCxnSpPr>
        <xdr:cNvPr id="609" name="直線コネクタ 608"/>
        <xdr:cNvCxnSpPr/>
      </xdr:nvCxnSpPr>
      <xdr:spPr>
        <a:xfrm>
          <a:off x="12814300" y="13189311"/>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10643</xdr:rowOff>
    </xdr:from>
    <xdr:to>
      <xdr:col>23</xdr:col>
      <xdr:colOff>568325</xdr:colOff>
      <xdr:row>77</xdr:row>
      <xdr:rowOff>112243</xdr:rowOff>
    </xdr:to>
    <xdr:sp macro="" textlink="">
      <xdr:nvSpPr>
        <xdr:cNvPr id="619" name="円/楕円 618"/>
        <xdr:cNvSpPr/>
      </xdr:nvSpPr>
      <xdr:spPr>
        <a:xfrm>
          <a:off x="162687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33520</xdr:rowOff>
    </xdr:from>
    <xdr:ext cx="599010" cy="259045"/>
    <xdr:sp macro="" textlink="">
      <xdr:nvSpPr>
        <xdr:cNvPr id="620" name="公債費該当値テキスト"/>
        <xdr:cNvSpPr txBox="1"/>
      </xdr:nvSpPr>
      <xdr:spPr>
        <a:xfrm>
          <a:off x="16370300" y="130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171,080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142570</xdr:rowOff>
    </xdr:from>
    <xdr:to>
      <xdr:col>22</xdr:col>
      <xdr:colOff>415925</xdr:colOff>
      <xdr:row>77</xdr:row>
      <xdr:rowOff>72720</xdr:rowOff>
    </xdr:to>
    <xdr:sp macro="" textlink="">
      <xdr:nvSpPr>
        <xdr:cNvPr id="621" name="円/楕円 620"/>
        <xdr:cNvSpPr/>
      </xdr:nvSpPr>
      <xdr:spPr>
        <a:xfrm>
          <a:off x="15430500" y="131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89247</xdr:rowOff>
    </xdr:from>
    <xdr:ext cx="599010" cy="259045"/>
    <xdr:sp macro="" textlink="">
      <xdr:nvSpPr>
        <xdr:cNvPr id="622" name="テキスト ボックス 621"/>
        <xdr:cNvSpPr txBox="1"/>
      </xdr:nvSpPr>
      <xdr:spPr>
        <a:xfrm>
          <a:off x="15181794" y="12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146988</xdr:rowOff>
    </xdr:from>
    <xdr:to>
      <xdr:col>21</xdr:col>
      <xdr:colOff>212725</xdr:colOff>
      <xdr:row>77</xdr:row>
      <xdr:rowOff>77138</xdr:rowOff>
    </xdr:to>
    <xdr:sp macro="" textlink="">
      <xdr:nvSpPr>
        <xdr:cNvPr id="623" name="円/楕円 622"/>
        <xdr:cNvSpPr/>
      </xdr:nvSpPr>
      <xdr:spPr>
        <a:xfrm>
          <a:off x="14541500" y="131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93664</xdr:rowOff>
    </xdr:from>
    <xdr:ext cx="599010" cy="259045"/>
    <xdr:sp macro="" textlink="">
      <xdr:nvSpPr>
        <xdr:cNvPr id="624" name="テキスト ボックス 623"/>
        <xdr:cNvSpPr txBox="1"/>
      </xdr:nvSpPr>
      <xdr:spPr>
        <a:xfrm>
          <a:off x="14292794" y="129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149231</xdr:rowOff>
    </xdr:from>
    <xdr:to>
      <xdr:col>20</xdr:col>
      <xdr:colOff>9525</xdr:colOff>
      <xdr:row>77</xdr:row>
      <xdr:rowOff>79381</xdr:rowOff>
    </xdr:to>
    <xdr:sp macro="" textlink="">
      <xdr:nvSpPr>
        <xdr:cNvPr id="625" name="円/楕円 624"/>
        <xdr:cNvSpPr/>
      </xdr:nvSpPr>
      <xdr:spPr>
        <a:xfrm>
          <a:off x="13652500" y="131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95908</xdr:rowOff>
    </xdr:from>
    <xdr:ext cx="599010" cy="259045"/>
    <xdr:sp macro="" textlink="">
      <xdr:nvSpPr>
        <xdr:cNvPr id="626" name="テキスト ボックス 625"/>
        <xdr:cNvSpPr txBox="1"/>
      </xdr:nvSpPr>
      <xdr:spPr>
        <a:xfrm>
          <a:off x="13403794" y="1295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108311</xdr:rowOff>
    </xdr:from>
    <xdr:to>
      <xdr:col>18</xdr:col>
      <xdr:colOff>492125</xdr:colOff>
      <xdr:row>77</xdr:row>
      <xdr:rowOff>38461</xdr:rowOff>
    </xdr:to>
    <xdr:sp macro="" textlink="">
      <xdr:nvSpPr>
        <xdr:cNvPr id="627" name="円/楕円 626"/>
        <xdr:cNvSpPr/>
      </xdr:nvSpPr>
      <xdr:spPr>
        <a:xfrm>
          <a:off x="12763500" y="131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54989</xdr:rowOff>
    </xdr:from>
    <xdr:ext cx="599010" cy="259045"/>
    <xdr:sp macro="" textlink="">
      <xdr:nvSpPr>
        <xdr:cNvPr id="628" name="テキスト ボックス 627"/>
        <xdr:cNvSpPr txBox="1"/>
      </xdr:nvSpPr>
      <xdr:spPr>
        <a:xfrm>
          <a:off x="12514794" y="1291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51256</xdr:rowOff>
    </xdr:from>
    <xdr:to>
      <xdr:col>23</xdr:col>
      <xdr:colOff>517525</xdr:colOff>
      <xdr:row>98</xdr:row>
      <xdr:rowOff>101355</xdr:rowOff>
    </xdr:to>
    <xdr:cxnSp macro="">
      <xdr:nvCxnSpPr>
        <xdr:cNvPr id="657" name="直線コネクタ 656"/>
        <xdr:cNvCxnSpPr/>
      </xdr:nvCxnSpPr>
      <xdr:spPr>
        <a:xfrm flipV="1">
          <a:off x="15481300" y="16853356"/>
          <a:ext cx="838200" cy="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44410</xdr:rowOff>
    </xdr:from>
    <xdr:to>
      <xdr:col>22</xdr:col>
      <xdr:colOff>365125</xdr:colOff>
      <xdr:row>98</xdr:row>
      <xdr:rowOff>101355</xdr:rowOff>
    </xdr:to>
    <xdr:cxnSp macro="">
      <xdr:nvCxnSpPr>
        <xdr:cNvPr id="660" name="直線コネクタ 659"/>
        <xdr:cNvCxnSpPr/>
      </xdr:nvCxnSpPr>
      <xdr:spPr>
        <a:xfrm>
          <a:off x="14592300" y="16846510"/>
          <a:ext cx="889000" cy="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2504</xdr:rowOff>
    </xdr:from>
    <xdr:to>
      <xdr:col>21</xdr:col>
      <xdr:colOff>161925</xdr:colOff>
      <xdr:row>98</xdr:row>
      <xdr:rowOff>44410</xdr:rowOff>
    </xdr:to>
    <xdr:cxnSp macro="">
      <xdr:nvCxnSpPr>
        <xdr:cNvPr id="663" name="直線コネクタ 662"/>
        <xdr:cNvCxnSpPr/>
      </xdr:nvCxnSpPr>
      <xdr:spPr>
        <a:xfrm>
          <a:off x="13703300" y="16804604"/>
          <a:ext cx="889000" cy="4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128363</xdr:rowOff>
    </xdr:from>
    <xdr:to>
      <xdr:col>19</xdr:col>
      <xdr:colOff>644525</xdr:colOff>
      <xdr:row>98</xdr:row>
      <xdr:rowOff>2504</xdr:rowOff>
    </xdr:to>
    <xdr:cxnSp macro="">
      <xdr:nvCxnSpPr>
        <xdr:cNvPr id="666" name="直線コネクタ 665"/>
        <xdr:cNvCxnSpPr/>
      </xdr:nvCxnSpPr>
      <xdr:spPr>
        <a:xfrm>
          <a:off x="12814300" y="16416113"/>
          <a:ext cx="889000" cy="38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456</xdr:rowOff>
    </xdr:from>
    <xdr:to>
      <xdr:col>23</xdr:col>
      <xdr:colOff>568325</xdr:colOff>
      <xdr:row>98</xdr:row>
      <xdr:rowOff>102056</xdr:rowOff>
    </xdr:to>
    <xdr:sp macro="" textlink="">
      <xdr:nvSpPr>
        <xdr:cNvPr id="676" name="円/楕円 675"/>
        <xdr:cNvSpPr/>
      </xdr:nvSpPr>
      <xdr:spPr>
        <a:xfrm>
          <a:off x="16268700" y="168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23333</xdr:rowOff>
    </xdr:from>
    <xdr:ext cx="599010" cy="259045"/>
    <xdr:sp macro="" textlink="">
      <xdr:nvSpPr>
        <xdr:cNvPr id="677" name="積立金該当値テキスト"/>
        <xdr:cNvSpPr txBox="1"/>
      </xdr:nvSpPr>
      <xdr:spPr>
        <a:xfrm>
          <a:off x="16370300" y="1665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50555</xdr:rowOff>
    </xdr:from>
    <xdr:to>
      <xdr:col>22</xdr:col>
      <xdr:colOff>415925</xdr:colOff>
      <xdr:row>98</xdr:row>
      <xdr:rowOff>152155</xdr:rowOff>
    </xdr:to>
    <xdr:sp macro="" textlink="">
      <xdr:nvSpPr>
        <xdr:cNvPr id="678" name="円/楕円 677"/>
        <xdr:cNvSpPr/>
      </xdr:nvSpPr>
      <xdr:spPr>
        <a:xfrm>
          <a:off x="15430500" y="168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168682</xdr:rowOff>
    </xdr:from>
    <xdr:ext cx="534377" cy="259045"/>
    <xdr:sp macro="" textlink="">
      <xdr:nvSpPr>
        <xdr:cNvPr id="679" name="テキスト ボックス 678"/>
        <xdr:cNvSpPr txBox="1"/>
      </xdr:nvSpPr>
      <xdr:spPr>
        <a:xfrm>
          <a:off x="15214111" y="166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165060</xdr:rowOff>
    </xdr:from>
    <xdr:to>
      <xdr:col>21</xdr:col>
      <xdr:colOff>212725</xdr:colOff>
      <xdr:row>98</xdr:row>
      <xdr:rowOff>95210</xdr:rowOff>
    </xdr:to>
    <xdr:sp macro="" textlink="">
      <xdr:nvSpPr>
        <xdr:cNvPr id="680" name="円/楕円 679"/>
        <xdr:cNvSpPr/>
      </xdr:nvSpPr>
      <xdr:spPr>
        <a:xfrm>
          <a:off x="14541500" y="167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111737</xdr:rowOff>
    </xdr:from>
    <xdr:ext cx="599010" cy="259045"/>
    <xdr:sp macro="" textlink="">
      <xdr:nvSpPr>
        <xdr:cNvPr id="681" name="テキスト ボックス 680"/>
        <xdr:cNvSpPr txBox="1"/>
      </xdr:nvSpPr>
      <xdr:spPr>
        <a:xfrm>
          <a:off x="14292794" y="1657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123154</xdr:rowOff>
    </xdr:from>
    <xdr:to>
      <xdr:col>20</xdr:col>
      <xdr:colOff>9525</xdr:colOff>
      <xdr:row>98</xdr:row>
      <xdr:rowOff>53304</xdr:rowOff>
    </xdr:to>
    <xdr:sp macro="" textlink="">
      <xdr:nvSpPr>
        <xdr:cNvPr id="682" name="円/楕円 681"/>
        <xdr:cNvSpPr/>
      </xdr:nvSpPr>
      <xdr:spPr>
        <a:xfrm>
          <a:off x="13652500" y="167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69831</xdr:rowOff>
    </xdr:from>
    <xdr:ext cx="599010" cy="259045"/>
    <xdr:sp macro="" textlink="">
      <xdr:nvSpPr>
        <xdr:cNvPr id="683" name="テキスト ボックス 682"/>
        <xdr:cNvSpPr txBox="1"/>
      </xdr:nvSpPr>
      <xdr:spPr>
        <a:xfrm>
          <a:off x="13403794" y="165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77563</xdr:rowOff>
    </xdr:from>
    <xdr:to>
      <xdr:col>18</xdr:col>
      <xdr:colOff>492125</xdr:colOff>
      <xdr:row>96</xdr:row>
      <xdr:rowOff>7713</xdr:rowOff>
    </xdr:to>
    <xdr:sp macro="" textlink="">
      <xdr:nvSpPr>
        <xdr:cNvPr id="684" name="円/楕円 683"/>
        <xdr:cNvSpPr/>
      </xdr:nvSpPr>
      <xdr:spPr>
        <a:xfrm>
          <a:off x="12763500" y="163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24240</xdr:rowOff>
    </xdr:from>
    <xdr:ext cx="599010" cy="259045"/>
    <xdr:sp macro="" textlink="">
      <xdr:nvSpPr>
        <xdr:cNvPr id="685" name="テキスト ボックス 684"/>
        <xdr:cNvSpPr txBox="1"/>
      </xdr:nvSpPr>
      <xdr:spPr>
        <a:xfrm>
          <a:off x="12514794" y="161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44183</xdr:rowOff>
    </xdr:from>
    <xdr:to>
      <xdr:col>32</xdr:col>
      <xdr:colOff>187325</xdr:colOff>
      <xdr:row>39</xdr:row>
      <xdr:rowOff>44183</xdr:rowOff>
    </xdr:to>
    <xdr:cxnSp macro="">
      <xdr:nvCxnSpPr>
        <xdr:cNvPr id="714" name="直線コネクタ 713"/>
        <xdr:cNvCxnSpPr/>
      </xdr:nvCxnSpPr>
      <xdr:spPr>
        <a:xfrm>
          <a:off x="21323300" y="6730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44183</xdr:rowOff>
    </xdr:from>
    <xdr:to>
      <xdr:col>31</xdr:col>
      <xdr:colOff>34925</xdr:colOff>
      <xdr:row>39</xdr:row>
      <xdr:rowOff>44183</xdr:rowOff>
    </xdr:to>
    <xdr:cxnSp macro="">
      <xdr:nvCxnSpPr>
        <xdr:cNvPr id="717" name="直線コネクタ 716"/>
        <xdr:cNvCxnSpPr/>
      </xdr:nvCxnSpPr>
      <xdr:spPr>
        <a:xfrm>
          <a:off x="20434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44183</xdr:rowOff>
    </xdr:from>
    <xdr:to>
      <xdr:col>29</xdr:col>
      <xdr:colOff>517525</xdr:colOff>
      <xdr:row>39</xdr:row>
      <xdr:rowOff>44183</xdr:rowOff>
    </xdr:to>
    <xdr:cxnSp macro="">
      <xdr:nvCxnSpPr>
        <xdr:cNvPr id="720" name="直線コネクタ 719"/>
        <xdr:cNvCxnSpPr/>
      </xdr:nvCxnSpPr>
      <xdr:spPr>
        <a:xfrm>
          <a:off x="19545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44183</xdr:rowOff>
    </xdr:from>
    <xdr:to>
      <xdr:col>28</xdr:col>
      <xdr:colOff>314325</xdr:colOff>
      <xdr:row>39</xdr:row>
      <xdr:rowOff>44183</xdr:rowOff>
    </xdr:to>
    <xdr:cxnSp macro="">
      <xdr:nvCxnSpPr>
        <xdr:cNvPr id="723" name="直線コネクタ 722"/>
        <xdr:cNvCxnSpPr/>
      </xdr:nvCxnSpPr>
      <xdr:spPr>
        <a:xfrm>
          <a:off x="18656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164833</xdr:rowOff>
    </xdr:from>
    <xdr:to>
      <xdr:col>32</xdr:col>
      <xdr:colOff>238125</xdr:colOff>
      <xdr:row>39</xdr:row>
      <xdr:rowOff>94983</xdr:rowOff>
    </xdr:to>
    <xdr:sp macro="" textlink="">
      <xdr:nvSpPr>
        <xdr:cNvPr id="733" name="円/楕円 732"/>
        <xdr:cNvSpPr/>
      </xdr:nvSpPr>
      <xdr:spPr>
        <a:xfrm>
          <a:off x="22110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164833</xdr:rowOff>
    </xdr:from>
    <xdr:to>
      <xdr:col>31</xdr:col>
      <xdr:colOff>85725</xdr:colOff>
      <xdr:row>39</xdr:row>
      <xdr:rowOff>94983</xdr:rowOff>
    </xdr:to>
    <xdr:sp macro="" textlink="">
      <xdr:nvSpPr>
        <xdr:cNvPr id="735" name="円/楕円 734"/>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86110</xdr:rowOff>
    </xdr:from>
    <xdr:ext cx="249299" cy="259045"/>
    <xdr:sp macro="" textlink="">
      <xdr:nvSpPr>
        <xdr:cNvPr id="736" name="テキスト ボックス 735"/>
        <xdr:cNvSpPr txBox="1"/>
      </xdr:nvSpPr>
      <xdr:spPr>
        <a:xfrm>
          <a:off x="21198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164833</xdr:rowOff>
    </xdr:from>
    <xdr:to>
      <xdr:col>29</xdr:col>
      <xdr:colOff>568325</xdr:colOff>
      <xdr:row>39</xdr:row>
      <xdr:rowOff>94983</xdr:rowOff>
    </xdr:to>
    <xdr:sp macro="" textlink="">
      <xdr:nvSpPr>
        <xdr:cNvPr id="737" name="円/楕円 736"/>
        <xdr:cNvSpPr/>
      </xdr:nvSpPr>
      <xdr:spPr>
        <a:xfrm>
          <a:off x="2038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86110</xdr:rowOff>
    </xdr:from>
    <xdr:ext cx="249299" cy="259045"/>
    <xdr:sp macro="" textlink="">
      <xdr:nvSpPr>
        <xdr:cNvPr id="738" name="テキスト ボックス 737"/>
        <xdr:cNvSpPr txBox="1"/>
      </xdr:nvSpPr>
      <xdr:spPr>
        <a:xfrm>
          <a:off x="20309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164833</xdr:rowOff>
    </xdr:from>
    <xdr:to>
      <xdr:col>28</xdr:col>
      <xdr:colOff>365125</xdr:colOff>
      <xdr:row>39</xdr:row>
      <xdr:rowOff>94983</xdr:rowOff>
    </xdr:to>
    <xdr:sp macro="" textlink="">
      <xdr:nvSpPr>
        <xdr:cNvPr id="739" name="円/楕円 738"/>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86110</xdr:rowOff>
    </xdr:from>
    <xdr:ext cx="249299" cy="259045"/>
    <xdr:sp macro="" textlink="">
      <xdr:nvSpPr>
        <xdr:cNvPr id="740" name="テキスト ボックス 739"/>
        <xdr:cNvSpPr txBox="1"/>
      </xdr:nvSpPr>
      <xdr:spPr>
        <a:xfrm>
          <a:off x="19420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164833</xdr:rowOff>
    </xdr:from>
    <xdr:to>
      <xdr:col>27</xdr:col>
      <xdr:colOff>161925</xdr:colOff>
      <xdr:row>39</xdr:row>
      <xdr:rowOff>94983</xdr:rowOff>
    </xdr:to>
    <xdr:sp macro="" textlink="">
      <xdr:nvSpPr>
        <xdr:cNvPr id="741" name="円/楕円 740"/>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86110</xdr:rowOff>
    </xdr:from>
    <xdr:ext cx="249299" cy="259045"/>
    <xdr:sp macro="" textlink="">
      <xdr:nvSpPr>
        <xdr:cNvPr id="742" name="テキスト ボックス 741"/>
        <xdr:cNvSpPr txBox="1"/>
      </xdr:nvSpPr>
      <xdr:spPr>
        <a:xfrm>
          <a:off x="18531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165295</xdr:rowOff>
    </xdr:from>
    <xdr:to>
      <xdr:col>32</xdr:col>
      <xdr:colOff>187325</xdr:colOff>
      <xdr:row>58</xdr:row>
      <xdr:rowOff>169601</xdr:rowOff>
    </xdr:to>
    <xdr:cxnSp macro="">
      <xdr:nvCxnSpPr>
        <xdr:cNvPr id="771" name="直線コネクタ 770"/>
        <xdr:cNvCxnSpPr/>
      </xdr:nvCxnSpPr>
      <xdr:spPr>
        <a:xfrm flipV="1">
          <a:off x="21323300" y="10109395"/>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169601</xdr:rowOff>
    </xdr:from>
    <xdr:to>
      <xdr:col>31</xdr:col>
      <xdr:colOff>34925</xdr:colOff>
      <xdr:row>59</xdr:row>
      <xdr:rowOff>6297</xdr:rowOff>
    </xdr:to>
    <xdr:cxnSp macro="">
      <xdr:nvCxnSpPr>
        <xdr:cNvPr id="774" name="直線コネクタ 773"/>
        <xdr:cNvCxnSpPr/>
      </xdr:nvCxnSpPr>
      <xdr:spPr>
        <a:xfrm flipV="1">
          <a:off x="20434300" y="10113701"/>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6297</xdr:rowOff>
    </xdr:from>
    <xdr:to>
      <xdr:col>29</xdr:col>
      <xdr:colOff>517525</xdr:colOff>
      <xdr:row>59</xdr:row>
      <xdr:rowOff>20562</xdr:rowOff>
    </xdr:to>
    <xdr:cxnSp macro="">
      <xdr:nvCxnSpPr>
        <xdr:cNvPr id="777" name="直線コネクタ 776"/>
        <xdr:cNvCxnSpPr/>
      </xdr:nvCxnSpPr>
      <xdr:spPr>
        <a:xfrm flipV="1">
          <a:off x="19545300" y="10121847"/>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18382</xdr:rowOff>
    </xdr:from>
    <xdr:to>
      <xdr:col>28</xdr:col>
      <xdr:colOff>314325</xdr:colOff>
      <xdr:row>59</xdr:row>
      <xdr:rowOff>20562</xdr:rowOff>
    </xdr:to>
    <xdr:cxnSp macro="">
      <xdr:nvCxnSpPr>
        <xdr:cNvPr id="780" name="直線コネクタ 779"/>
        <xdr:cNvCxnSpPr/>
      </xdr:nvCxnSpPr>
      <xdr:spPr>
        <a:xfrm>
          <a:off x="18656300" y="10133932"/>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114495</xdr:rowOff>
    </xdr:from>
    <xdr:to>
      <xdr:col>32</xdr:col>
      <xdr:colOff>238125</xdr:colOff>
      <xdr:row>59</xdr:row>
      <xdr:rowOff>44645</xdr:rowOff>
    </xdr:to>
    <xdr:sp macro="" textlink="">
      <xdr:nvSpPr>
        <xdr:cNvPr id="790" name="円/楕円 789"/>
        <xdr:cNvSpPr/>
      </xdr:nvSpPr>
      <xdr:spPr>
        <a:xfrm>
          <a:off x="22110700" y="100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118801</xdr:rowOff>
    </xdr:from>
    <xdr:to>
      <xdr:col>31</xdr:col>
      <xdr:colOff>85725</xdr:colOff>
      <xdr:row>59</xdr:row>
      <xdr:rowOff>48951</xdr:rowOff>
    </xdr:to>
    <xdr:sp macro="" textlink="">
      <xdr:nvSpPr>
        <xdr:cNvPr id="792" name="円/楕円 791"/>
        <xdr:cNvSpPr/>
      </xdr:nvSpPr>
      <xdr:spPr>
        <a:xfrm>
          <a:off x="21272500" y="100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40078</xdr:rowOff>
    </xdr:from>
    <xdr:ext cx="469744" cy="259045"/>
    <xdr:sp macro="" textlink="">
      <xdr:nvSpPr>
        <xdr:cNvPr id="793" name="テキスト ボックス 792"/>
        <xdr:cNvSpPr txBox="1"/>
      </xdr:nvSpPr>
      <xdr:spPr>
        <a:xfrm>
          <a:off x="21088427" y="1015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126947</xdr:rowOff>
    </xdr:from>
    <xdr:to>
      <xdr:col>29</xdr:col>
      <xdr:colOff>568325</xdr:colOff>
      <xdr:row>59</xdr:row>
      <xdr:rowOff>57097</xdr:rowOff>
    </xdr:to>
    <xdr:sp macro="" textlink="">
      <xdr:nvSpPr>
        <xdr:cNvPr id="794" name="円/楕円 793"/>
        <xdr:cNvSpPr/>
      </xdr:nvSpPr>
      <xdr:spPr>
        <a:xfrm>
          <a:off x="20383500" y="100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48224</xdr:rowOff>
    </xdr:from>
    <xdr:ext cx="469744" cy="259045"/>
    <xdr:sp macro="" textlink="">
      <xdr:nvSpPr>
        <xdr:cNvPr id="795" name="テキスト ボックス 794"/>
        <xdr:cNvSpPr txBox="1"/>
      </xdr:nvSpPr>
      <xdr:spPr>
        <a:xfrm>
          <a:off x="20199427" y="101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141212</xdr:rowOff>
    </xdr:from>
    <xdr:to>
      <xdr:col>28</xdr:col>
      <xdr:colOff>365125</xdr:colOff>
      <xdr:row>59</xdr:row>
      <xdr:rowOff>71362</xdr:rowOff>
    </xdr:to>
    <xdr:sp macro="" textlink="">
      <xdr:nvSpPr>
        <xdr:cNvPr id="796" name="円/楕円 795"/>
        <xdr:cNvSpPr/>
      </xdr:nvSpPr>
      <xdr:spPr>
        <a:xfrm>
          <a:off x="19494500" y="100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62489</xdr:rowOff>
    </xdr:from>
    <xdr:ext cx="469744" cy="259045"/>
    <xdr:sp macro="" textlink="">
      <xdr:nvSpPr>
        <xdr:cNvPr id="797" name="テキスト ボックス 796"/>
        <xdr:cNvSpPr txBox="1"/>
      </xdr:nvSpPr>
      <xdr:spPr>
        <a:xfrm>
          <a:off x="19310427" y="101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139032</xdr:rowOff>
    </xdr:from>
    <xdr:to>
      <xdr:col>27</xdr:col>
      <xdr:colOff>161925</xdr:colOff>
      <xdr:row>59</xdr:row>
      <xdr:rowOff>69182</xdr:rowOff>
    </xdr:to>
    <xdr:sp macro="" textlink="">
      <xdr:nvSpPr>
        <xdr:cNvPr id="798" name="円/楕円 797"/>
        <xdr:cNvSpPr/>
      </xdr:nvSpPr>
      <xdr:spPr>
        <a:xfrm>
          <a:off x="18605500" y="100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60309</xdr:rowOff>
    </xdr:from>
    <xdr:ext cx="469744" cy="259045"/>
    <xdr:sp macro="" textlink="">
      <xdr:nvSpPr>
        <xdr:cNvPr id="799" name="テキスト ボックス 798"/>
        <xdr:cNvSpPr txBox="1"/>
      </xdr:nvSpPr>
      <xdr:spPr>
        <a:xfrm>
          <a:off x="18421427" y="1017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139403</xdr:rowOff>
    </xdr:from>
    <xdr:to>
      <xdr:col>32</xdr:col>
      <xdr:colOff>187325</xdr:colOff>
      <xdr:row>74</xdr:row>
      <xdr:rowOff>128689</xdr:rowOff>
    </xdr:to>
    <xdr:cxnSp macro="">
      <xdr:nvCxnSpPr>
        <xdr:cNvPr id="828" name="直線コネクタ 827"/>
        <xdr:cNvCxnSpPr/>
      </xdr:nvCxnSpPr>
      <xdr:spPr>
        <a:xfrm>
          <a:off x="21323300" y="12312353"/>
          <a:ext cx="838200" cy="50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139403</xdr:rowOff>
    </xdr:from>
    <xdr:to>
      <xdr:col>31</xdr:col>
      <xdr:colOff>34925</xdr:colOff>
      <xdr:row>74</xdr:row>
      <xdr:rowOff>45281</xdr:rowOff>
    </xdr:to>
    <xdr:cxnSp macro="">
      <xdr:nvCxnSpPr>
        <xdr:cNvPr id="831" name="直線コネクタ 830"/>
        <xdr:cNvCxnSpPr/>
      </xdr:nvCxnSpPr>
      <xdr:spPr>
        <a:xfrm flipV="1">
          <a:off x="20434300" y="12312353"/>
          <a:ext cx="889000" cy="4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45281</xdr:rowOff>
    </xdr:from>
    <xdr:to>
      <xdr:col>29</xdr:col>
      <xdr:colOff>517525</xdr:colOff>
      <xdr:row>75</xdr:row>
      <xdr:rowOff>100846</xdr:rowOff>
    </xdr:to>
    <xdr:cxnSp macro="">
      <xdr:nvCxnSpPr>
        <xdr:cNvPr id="834" name="直線コネクタ 833"/>
        <xdr:cNvCxnSpPr/>
      </xdr:nvCxnSpPr>
      <xdr:spPr>
        <a:xfrm flipV="1">
          <a:off x="19545300" y="12732581"/>
          <a:ext cx="889000" cy="2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159615</xdr:rowOff>
    </xdr:from>
    <xdr:to>
      <xdr:col>28</xdr:col>
      <xdr:colOff>314325</xdr:colOff>
      <xdr:row>75</xdr:row>
      <xdr:rowOff>100846</xdr:rowOff>
    </xdr:to>
    <xdr:cxnSp macro="">
      <xdr:nvCxnSpPr>
        <xdr:cNvPr id="837" name="直線コネクタ 836"/>
        <xdr:cNvCxnSpPr/>
      </xdr:nvCxnSpPr>
      <xdr:spPr>
        <a:xfrm>
          <a:off x="18656300" y="12846915"/>
          <a:ext cx="889000" cy="1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77889</xdr:rowOff>
    </xdr:from>
    <xdr:to>
      <xdr:col>32</xdr:col>
      <xdr:colOff>238125</xdr:colOff>
      <xdr:row>75</xdr:row>
      <xdr:rowOff>8039</xdr:rowOff>
    </xdr:to>
    <xdr:sp macro="" textlink="">
      <xdr:nvSpPr>
        <xdr:cNvPr id="847" name="円/楕円 846"/>
        <xdr:cNvSpPr/>
      </xdr:nvSpPr>
      <xdr:spPr>
        <a:xfrm>
          <a:off x="22110700" y="12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100766</xdr:rowOff>
    </xdr:from>
    <xdr:ext cx="599010" cy="259045"/>
    <xdr:sp macro="" textlink="">
      <xdr:nvSpPr>
        <xdr:cNvPr id="848" name="繰出金該当値テキスト"/>
        <xdr:cNvSpPr txBox="1"/>
      </xdr:nvSpPr>
      <xdr:spPr>
        <a:xfrm>
          <a:off x="22212300" y="126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202,890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88603</xdr:rowOff>
    </xdr:from>
    <xdr:to>
      <xdr:col>31</xdr:col>
      <xdr:colOff>85725</xdr:colOff>
      <xdr:row>72</xdr:row>
      <xdr:rowOff>18753</xdr:rowOff>
    </xdr:to>
    <xdr:sp macro="" textlink="">
      <xdr:nvSpPr>
        <xdr:cNvPr id="849" name="円/楕円 848"/>
        <xdr:cNvSpPr/>
      </xdr:nvSpPr>
      <xdr:spPr>
        <a:xfrm>
          <a:off x="21272500" y="122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35280</xdr:rowOff>
    </xdr:from>
    <xdr:ext cx="599010" cy="259045"/>
    <xdr:sp macro="" textlink="">
      <xdr:nvSpPr>
        <xdr:cNvPr id="850" name="テキスト ボックス 849"/>
        <xdr:cNvSpPr txBox="1"/>
      </xdr:nvSpPr>
      <xdr:spPr>
        <a:xfrm>
          <a:off x="21023794" y="1203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335,078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165931</xdr:rowOff>
    </xdr:from>
    <xdr:to>
      <xdr:col>29</xdr:col>
      <xdr:colOff>568325</xdr:colOff>
      <xdr:row>74</xdr:row>
      <xdr:rowOff>96081</xdr:rowOff>
    </xdr:to>
    <xdr:sp macro="" textlink="">
      <xdr:nvSpPr>
        <xdr:cNvPr id="851" name="円/楕円 850"/>
        <xdr:cNvSpPr/>
      </xdr:nvSpPr>
      <xdr:spPr>
        <a:xfrm>
          <a:off x="20383500" y="126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112608</xdr:rowOff>
    </xdr:from>
    <xdr:ext cx="599010" cy="259045"/>
    <xdr:sp macro="" textlink="">
      <xdr:nvSpPr>
        <xdr:cNvPr id="852" name="テキスト ボックス 851"/>
        <xdr:cNvSpPr txBox="1"/>
      </xdr:nvSpPr>
      <xdr:spPr>
        <a:xfrm>
          <a:off x="20134794" y="1245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224,782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50046</xdr:rowOff>
    </xdr:from>
    <xdr:to>
      <xdr:col>28</xdr:col>
      <xdr:colOff>365125</xdr:colOff>
      <xdr:row>75</xdr:row>
      <xdr:rowOff>151647</xdr:rowOff>
    </xdr:to>
    <xdr:sp macro="" textlink="">
      <xdr:nvSpPr>
        <xdr:cNvPr id="853" name="円/楕円 852"/>
        <xdr:cNvSpPr/>
      </xdr:nvSpPr>
      <xdr:spPr>
        <a:xfrm>
          <a:off x="19494500" y="129087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168173</xdr:rowOff>
    </xdr:from>
    <xdr:ext cx="599010" cy="259045"/>
    <xdr:sp macro="" textlink="">
      <xdr:nvSpPr>
        <xdr:cNvPr id="854" name="テキスト ボックス 853"/>
        <xdr:cNvSpPr txBox="1"/>
      </xdr:nvSpPr>
      <xdr:spPr>
        <a:xfrm>
          <a:off x="19245794" y="1268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165,198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108815</xdr:rowOff>
    </xdr:from>
    <xdr:to>
      <xdr:col>27</xdr:col>
      <xdr:colOff>161925</xdr:colOff>
      <xdr:row>75</xdr:row>
      <xdr:rowOff>38965</xdr:rowOff>
    </xdr:to>
    <xdr:sp macro="" textlink="">
      <xdr:nvSpPr>
        <xdr:cNvPr id="855" name="円/楕円 854"/>
        <xdr:cNvSpPr/>
      </xdr:nvSpPr>
      <xdr:spPr>
        <a:xfrm>
          <a:off x="18605500" y="127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55492</xdr:rowOff>
    </xdr:from>
    <xdr:ext cx="599010" cy="259045"/>
    <xdr:sp macro="" textlink="">
      <xdr:nvSpPr>
        <xdr:cNvPr id="856" name="テキスト ボックス 855"/>
        <xdr:cNvSpPr txBox="1"/>
      </xdr:nvSpPr>
      <xdr:spPr>
        <a:xfrm>
          <a:off x="18356794" y="1257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扶助費は住民一人当たり</a:t>
          </a:r>
          <a:r>
            <a:rPr kumimoji="1" lang="en-US" altLang="ja-JP" sz="1300">
              <a:latin typeface="+mn-ea"/>
              <a:ea typeface="+mn-ea"/>
            </a:rPr>
            <a:t>106,932</a:t>
          </a:r>
          <a:r>
            <a:rPr kumimoji="1" lang="ja-JP" altLang="en-US" sz="1300">
              <a:latin typeface="+mn-ea"/>
              <a:ea typeface="+mn-ea"/>
            </a:rPr>
            <a:t>円となっており、類似団体と比較して一人当たり</a:t>
          </a:r>
          <a:r>
            <a:rPr kumimoji="1" lang="en-US" altLang="ja-JP" sz="1300">
              <a:latin typeface="+mn-ea"/>
              <a:ea typeface="+mn-ea"/>
            </a:rPr>
            <a:t>44,051</a:t>
          </a:r>
          <a:r>
            <a:rPr kumimoji="1" lang="ja-JP" altLang="en-US" sz="1300">
              <a:latin typeface="+mn-ea"/>
              <a:ea typeface="+mn-ea"/>
            </a:rPr>
            <a:t>円高い状況となっている。これは、村の看板政策である子ども医療費や保育料の完全無料化に重点的に予算配分を行っている結果である。繰出金についても、住民一人当たり</a:t>
          </a:r>
          <a:r>
            <a:rPr kumimoji="1" lang="en-US" altLang="ja-JP" sz="1300">
              <a:latin typeface="+mn-ea"/>
              <a:ea typeface="+mn-ea"/>
            </a:rPr>
            <a:t>202,890</a:t>
          </a:r>
          <a:r>
            <a:rPr kumimoji="1" lang="ja-JP" altLang="en-US" sz="1300">
              <a:latin typeface="+mn-ea"/>
              <a:ea typeface="+mn-ea"/>
            </a:rPr>
            <a:t>円となっており、類似団体と比較して一人当たり</a:t>
          </a:r>
          <a:r>
            <a:rPr kumimoji="1" lang="en-US" altLang="ja-JP" sz="1300">
              <a:latin typeface="+mn-ea"/>
              <a:ea typeface="+mn-ea"/>
            </a:rPr>
            <a:t>95,222</a:t>
          </a:r>
          <a:r>
            <a:rPr kumimoji="1" lang="ja-JP" altLang="en-US" sz="1300">
              <a:latin typeface="+mn-ea"/>
              <a:ea typeface="+mn-ea"/>
            </a:rPr>
            <a:t>円高い状況となっている。これは、集落が点在しているという地理的要因により、上下水道施設が複数個所必要となり、その建設に要した地方債の償還財源としての繰出金が大きなウェイトを占めているためである。</a:t>
          </a:r>
          <a:endParaRPr kumimoji="1" lang="en-US" altLang="ja-JP"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107369</xdr:rowOff>
    </xdr:from>
    <xdr:to>
      <xdr:col>6</xdr:col>
      <xdr:colOff>511175</xdr:colOff>
      <xdr:row>36</xdr:row>
      <xdr:rowOff>147472</xdr:rowOff>
    </xdr:to>
    <xdr:cxnSp macro="">
      <xdr:nvCxnSpPr>
        <xdr:cNvPr id="62" name="直線コネクタ 61"/>
        <xdr:cNvCxnSpPr/>
      </xdr:nvCxnSpPr>
      <xdr:spPr>
        <a:xfrm>
          <a:off x="3797300" y="6279569"/>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107369</xdr:rowOff>
    </xdr:from>
    <xdr:to>
      <xdr:col>5</xdr:col>
      <xdr:colOff>358775</xdr:colOff>
      <xdr:row>37</xdr:row>
      <xdr:rowOff>30266</xdr:rowOff>
    </xdr:to>
    <xdr:cxnSp macro="">
      <xdr:nvCxnSpPr>
        <xdr:cNvPr id="65" name="直線コネクタ 64"/>
        <xdr:cNvCxnSpPr/>
      </xdr:nvCxnSpPr>
      <xdr:spPr>
        <a:xfrm flipV="1">
          <a:off x="2908300" y="6279569"/>
          <a:ext cx="889000" cy="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121233</xdr:rowOff>
    </xdr:from>
    <xdr:to>
      <xdr:col>4</xdr:col>
      <xdr:colOff>155575</xdr:colOff>
      <xdr:row>37</xdr:row>
      <xdr:rowOff>30266</xdr:rowOff>
    </xdr:to>
    <xdr:cxnSp macro="">
      <xdr:nvCxnSpPr>
        <xdr:cNvPr id="68" name="直線コネクタ 67"/>
        <xdr:cNvCxnSpPr/>
      </xdr:nvCxnSpPr>
      <xdr:spPr>
        <a:xfrm>
          <a:off x="2019300" y="6293433"/>
          <a:ext cx="889000" cy="8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36961</xdr:rowOff>
    </xdr:from>
    <xdr:to>
      <xdr:col>2</xdr:col>
      <xdr:colOff>638175</xdr:colOff>
      <xdr:row>36</xdr:row>
      <xdr:rowOff>121233</xdr:rowOff>
    </xdr:to>
    <xdr:cxnSp macro="">
      <xdr:nvCxnSpPr>
        <xdr:cNvPr id="71" name="直線コネクタ 70"/>
        <xdr:cNvCxnSpPr/>
      </xdr:nvCxnSpPr>
      <xdr:spPr>
        <a:xfrm>
          <a:off x="1130300" y="6209161"/>
          <a:ext cx="889000" cy="8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96672</xdr:rowOff>
    </xdr:from>
    <xdr:to>
      <xdr:col>6</xdr:col>
      <xdr:colOff>561975</xdr:colOff>
      <xdr:row>37</xdr:row>
      <xdr:rowOff>26822</xdr:rowOff>
    </xdr:to>
    <xdr:sp macro="" textlink="">
      <xdr:nvSpPr>
        <xdr:cNvPr id="81" name="円/楕円 80"/>
        <xdr:cNvSpPr/>
      </xdr:nvSpPr>
      <xdr:spPr>
        <a:xfrm>
          <a:off x="45847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119549</xdr:rowOff>
    </xdr:from>
    <xdr:ext cx="534377" cy="259045"/>
    <xdr:sp macro="" textlink="">
      <xdr:nvSpPr>
        <xdr:cNvPr id="82" name="議会費該当値テキスト"/>
        <xdr:cNvSpPr txBox="1"/>
      </xdr:nvSpPr>
      <xdr:spPr>
        <a:xfrm>
          <a:off x="4686300" y="61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56569</xdr:rowOff>
    </xdr:from>
    <xdr:to>
      <xdr:col>5</xdr:col>
      <xdr:colOff>409575</xdr:colOff>
      <xdr:row>36</xdr:row>
      <xdr:rowOff>158169</xdr:rowOff>
    </xdr:to>
    <xdr:sp macro="" textlink="">
      <xdr:nvSpPr>
        <xdr:cNvPr id="83" name="円/楕円 82"/>
        <xdr:cNvSpPr/>
      </xdr:nvSpPr>
      <xdr:spPr>
        <a:xfrm>
          <a:off x="3746500" y="62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3246</xdr:rowOff>
    </xdr:from>
    <xdr:ext cx="534377" cy="259045"/>
    <xdr:sp macro="" textlink="">
      <xdr:nvSpPr>
        <xdr:cNvPr id="84" name="テキスト ボックス 83"/>
        <xdr:cNvSpPr txBox="1"/>
      </xdr:nvSpPr>
      <xdr:spPr>
        <a:xfrm>
          <a:off x="3530111" y="60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150916</xdr:rowOff>
    </xdr:from>
    <xdr:to>
      <xdr:col>4</xdr:col>
      <xdr:colOff>206375</xdr:colOff>
      <xdr:row>37</xdr:row>
      <xdr:rowOff>81066</xdr:rowOff>
    </xdr:to>
    <xdr:sp macro="" textlink="">
      <xdr:nvSpPr>
        <xdr:cNvPr id="85" name="円/楕円 84"/>
        <xdr:cNvSpPr/>
      </xdr:nvSpPr>
      <xdr:spPr>
        <a:xfrm>
          <a:off x="2857500" y="63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97593</xdr:rowOff>
    </xdr:from>
    <xdr:ext cx="534377" cy="259045"/>
    <xdr:sp macro="" textlink="">
      <xdr:nvSpPr>
        <xdr:cNvPr id="86" name="テキスト ボックス 85"/>
        <xdr:cNvSpPr txBox="1"/>
      </xdr:nvSpPr>
      <xdr:spPr>
        <a:xfrm>
          <a:off x="2641111" y="60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70433</xdr:rowOff>
    </xdr:from>
    <xdr:to>
      <xdr:col>3</xdr:col>
      <xdr:colOff>3175</xdr:colOff>
      <xdr:row>37</xdr:row>
      <xdr:rowOff>583</xdr:rowOff>
    </xdr:to>
    <xdr:sp macro="" textlink="">
      <xdr:nvSpPr>
        <xdr:cNvPr id="87" name="円/楕円 86"/>
        <xdr:cNvSpPr/>
      </xdr:nvSpPr>
      <xdr:spPr>
        <a:xfrm>
          <a:off x="1968500" y="62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17110</xdr:rowOff>
    </xdr:from>
    <xdr:ext cx="534377" cy="259045"/>
    <xdr:sp macro="" textlink="">
      <xdr:nvSpPr>
        <xdr:cNvPr id="88" name="テキスト ボックス 87"/>
        <xdr:cNvSpPr txBox="1"/>
      </xdr:nvSpPr>
      <xdr:spPr>
        <a:xfrm>
          <a:off x="1752111" y="60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157611</xdr:rowOff>
    </xdr:from>
    <xdr:to>
      <xdr:col>1</xdr:col>
      <xdr:colOff>485775</xdr:colOff>
      <xdr:row>36</xdr:row>
      <xdr:rowOff>87761</xdr:rowOff>
    </xdr:to>
    <xdr:sp macro="" textlink="">
      <xdr:nvSpPr>
        <xdr:cNvPr id="89" name="円/楕円 88"/>
        <xdr:cNvSpPr/>
      </xdr:nvSpPr>
      <xdr:spPr>
        <a:xfrm>
          <a:off x="1079500" y="61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104288</xdr:rowOff>
    </xdr:from>
    <xdr:ext cx="534377" cy="259045"/>
    <xdr:sp macro="" textlink="">
      <xdr:nvSpPr>
        <xdr:cNvPr id="90" name="テキスト ボックス 89"/>
        <xdr:cNvSpPr txBox="1"/>
      </xdr:nvSpPr>
      <xdr:spPr>
        <a:xfrm>
          <a:off x="863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29804</xdr:rowOff>
    </xdr:from>
    <xdr:to>
      <xdr:col>6</xdr:col>
      <xdr:colOff>511175</xdr:colOff>
      <xdr:row>57</xdr:row>
      <xdr:rowOff>122904</xdr:rowOff>
    </xdr:to>
    <xdr:cxnSp macro="">
      <xdr:nvCxnSpPr>
        <xdr:cNvPr id="121" name="直線コネクタ 120"/>
        <xdr:cNvCxnSpPr/>
      </xdr:nvCxnSpPr>
      <xdr:spPr>
        <a:xfrm flipV="1">
          <a:off x="3797300" y="9802454"/>
          <a:ext cx="838200" cy="9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93982</xdr:rowOff>
    </xdr:from>
    <xdr:to>
      <xdr:col>5</xdr:col>
      <xdr:colOff>358775</xdr:colOff>
      <xdr:row>57</xdr:row>
      <xdr:rowOff>122904</xdr:rowOff>
    </xdr:to>
    <xdr:cxnSp macro="">
      <xdr:nvCxnSpPr>
        <xdr:cNvPr id="124" name="直線コネクタ 123"/>
        <xdr:cNvCxnSpPr/>
      </xdr:nvCxnSpPr>
      <xdr:spPr>
        <a:xfrm>
          <a:off x="2908300" y="9866632"/>
          <a:ext cx="889000" cy="2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41302</xdr:rowOff>
    </xdr:from>
    <xdr:to>
      <xdr:col>4</xdr:col>
      <xdr:colOff>155575</xdr:colOff>
      <xdr:row>57</xdr:row>
      <xdr:rowOff>93982</xdr:rowOff>
    </xdr:to>
    <xdr:cxnSp macro="">
      <xdr:nvCxnSpPr>
        <xdr:cNvPr id="127" name="直線コネクタ 126"/>
        <xdr:cNvCxnSpPr/>
      </xdr:nvCxnSpPr>
      <xdr:spPr>
        <a:xfrm>
          <a:off x="2019300" y="9813952"/>
          <a:ext cx="889000" cy="5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164140</xdr:rowOff>
    </xdr:from>
    <xdr:to>
      <xdr:col>2</xdr:col>
      <xdr:colOff>638175</xdr:colOff>
      <xdr:row>57</xdr:row>
      <xdr:rowOff>41302</xdr:rowOff>
    </xdr:to>
    <xdr:cxnSp macro="">
      <xdr:nvCxnSpPr>
        <xdr:cNvPr id="130" name="直線コネクタ 129"/>
        <xdr:cNvCxnSpPr/>
      </xdr:nvCxnSpPr>
      <xdr:spPr>
        <a:xfrm>
          <a:off x="1130300" y="9422440"/>
          <a:ext cx="889000" cy="39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150454</xdr:rowOff>
    </xdr:from>
    <xdr:to>
      <xdr:col>6</xdr:col>
      <xdr:colOff>561975</xdr:colOff>
      <xdr:row>57</xdr:row>
      <xdr:rowOff>80604</xdr:rowOff>
    </xdr:to>
    <xdr:sp macro="" textlink="">
      <xdr:nvSpPr>
        <xdr:cNvPr id="140" name="円/楕円 139"/>
        <xdr:cNvSpPr/>
      </xdr:nvSpPr>
      <xdr:spPr>
        <a:xfrm>
          <a:off x="4584700" y="97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1881</xdr:rowOff>
    </xdr:from>
    <xdr:ext cx="599010" cy="259045"/>
    <xdr:sp macro="" textlink="">
      <xdr:nvSpPr>
        <xdr:cNvPr id="141" name="総務費該当値テキスト"/>
        <xdr:cNvSpPr txBox="1"/>
      </xdr:nvSpPr>
      <xdr:spPr>
        <a:xfrm>
          <a:off x="4686300" y="960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378,454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72104</xdr:rowOff>
    </xdr:from>
    <xdr:to>
      <xdr:col>5</xdr:col>
      <xdr:colOff>409575</xdr:colOff>
      <xdr:row>58</xdr:row>
      <xdr:rowOff>2254</xdr:rowOff>
    </xdr:to>
    <xdr:sp macro="" textlink="">
      <xdr:nvSpPr>
        <xdr:cNvPr id="142" name="円/楕円 141"/>
        <xdr:cNvSpPr/>
      </xdr:nvSpPr>
      <xdr:spPr>
        <a:xfrm>
          <a:off x="3746500" y="98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18781</xdr:rowOff>
    </xdr:from>
    <xdr:ext cx="599010" cy="259045"/>
    <xdr:sp macro="" textlink="">
      <xdr:nvSpPr>
        <xdr:cNvPr id="143" name="テキスト ボックス 142"/>
        <xdr:cNvSpPr txBox="1"/>
      </xdr:nvSpPr>
      <xdr:spPr>
        <a:xfrm>
          <a:off x="3497794" y="961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43182</xdr:rowOff>
    </xdr:from>
    <xdr:to>
      <xdr:col>4</xdr:col>
      <xdr:colOff>206375</xdr:colOff>
      <xdr:row>57</xdr:row>
      <xdr:rowOff>144782</xdr:rowOff>
    </xdr:to>
    <xdr:sp macro="" textlink="">
      <xdr:nvSpPr>
        <xdr:cNvPr id="144" name="円/楕円 143"/>
        <xdr:cNvSpPr/>
      </xdr:nvSpPr>
      <xdr:spPr>
        <a:xfrm>
          <a:off x="2857500" y="98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161309</xdr:rowOff>
    </xdr:from>
    <xdr:ext cx="599010" cy="259045"/>
    <xdr:sp macro="" textlink="">
      <xdr:nvSpPr>
        <xdr:cNvPr id="145" name="テキスト ボックス 144"/>
        <xdr:cNvSpPr txBox="1"/>
      </xdr:nvSpPr>
      <xdr:spPr>
        <a:xfrm>
          <a:off x="2608794" y="959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319,498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161952</xdr:rowOff>
    </xdr:from>
    <xdr:to>
      <xdr:col>3</xdr:col>
      <xdr:colOff>3175</xdr:colOff>
      <xdr:row>57</xdr:row>
      <xdr:rowOff>92102</xdr:rowOff>
    </xdr:to>
    <xdr:sp macro="" textlink="">
      <xdr:nvSpPr>
        <xdr:cNvPr id="146" name="円/楕円 145"/>
        <xdr:cNvSpPr/>
      </xdr:nvSpPr>
      <xdr:spPr>
        <a:xfrm>
          <a:off x="1968500" y="97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108629</xdr:rowOff>
    </xdr:from>
    <xdr:ext cx="599010" cy="259045"/>
    <xdr:sp macro="" textlink="">
      <xdr:nvSpPr>
        <xdr:cNvPr id="147" name="テキスト ボックス 146"/>
        <xdr:cNvSpPr txBox="1"/>
      </xdr:nvSpPr>
      <xdr:spPr>
        <a:xfrm>
          <a:off x="1719794" y="95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113340</xdr:rowOff>
    </xdr:from>
    <xdr:to>
      <xdr:col>1</xdr:col>
      <xdr:colOff>485775</xdr:colOff>
      <xdr:row>55</xdr:row>
      <xdr:rowOff>43490</xdr:rowOff>
    </xdr:to>
    <xdr:sp macro="" textlink="">
      <xdr:nvSpPr>
        <xdr:cNvPr id="148" name="円/楕円 147"/>
        <xdr:cNvSpPr/>
      </xdr:nvSpPr>
      <xdr:spPr>
        <a:xfrm>
          <a:off x="1079500" y="93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60017</xdr:rowOff>
    </xdr:from>
    <xdr:ext cx="599010" cy="259045"/>
    <xdr:sp macro="" textlink="">
      <xdr:nvSpPr>
        <xdr:cNvPr id="149" name="テキスト ボックス 148"/>
        <xdr:cNvSpPr txBox="1"/>
      </xdr:nvSpPr>
      <xdr:spPr>
        <a:xfrm>
          <a:off x="830794" y="914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95548</xdr:rowOff>
    </xdr:from>
    <xdr:to>
      <xdr:col>6</xdr:col>
      <xdr:colOff>511175</xdr:colOff>
      <xdr:row>77</xdr:row>
      <xdr:rowOff>126220</xdr:rowOff>
    </xdr:to>
    <xdr:cxnSp macro="">
      <xdr:nvCxnSpPr>
        <xdr:cNvPr id="178" name="直線コネクタ 177"/>
        <xdr:cNvCxnSpPr/>
      </xdr:nvCxnSpPr>
      <xdr:spPr>
        <a:xfrm>
          <a:off x="3797300" y="13297198"/>
          <a:ext cx="838200" cy="3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95548</xdr:rowOff>
    </xdr:from>
    <xdr:to>
      <xdr:col>5</xdr:col>
      <xdr:colOff>358775</xdr:colOff>
      <xdr:row>77</xdr:row>
      <xdr:rowOff>135778</xdr:rowOff>
    </xdr:to>
    <xdr:cxnSp macro="">
      <xdr:nvCxnSpPr>
        <xdr:cNvPr id="181" name="直線コネクタ 180"/>
        <xdr:cNvCxnSpPr/>
      </xdr:nvCxnSpPr>
      <xdr:spPr>
        <a:xfrm flipV="1">
          <a:off x="2908300" y="13297198"/>
          <a:ext cx="889000" cy="4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135778</xdr:rowOff>
    </xdr:from>
    <xdr:to>
      <xdr:col>4</xdr:col>
      <xdr:colOff>155575</xdr:colOff>
      <xdr:row>77</xdr:row>
      <xdr:rowOff>167971</xdr:rowOff>
    </xdr:to>
    <xdr:cxnSp macro="">
      <xdr:nvCxnSpPr>
        <xdr:cNvPr id="184" name="直線コネクタ 183"/>
        <xdr:cNvCxnSpPr/>
      </xdr:nvCxnSpPr>
      <xdr:spPr>
        <a:xfrm flipV="1">
          <a:off x="2019300" y="13337428"/>
          <a:ext cx="8890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129787</xdr:rowOff>
    </xdr:from>
    <xdr:to>
      <xdr:col>2</xdr:col>
      <xdr:colOff>638175</xdr:colOff>
      <xdr:row>77</xdr:row>
      <xdr:rowOff>167971</xdr:rowOff>
    </xdr:to>
    <xdr:cxnSp macro="">
      <xdr:nvCxnSpPr>
        <xdr:cNvPr id="187" name="直線コネクタ 186"/>
        <xdr:cNvCxnSpPr/>
      </xdr:nvCxnSpPr>
      <xdr:spPr>
        <a:xfrm>
          <a:off x="1130300" y="13331437"/>
          <a:ext cx="889000" cy="3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75420</xdr:rowOff>
    </xdr:from>
    <xdr:to>
      <xdr:col>6</xdr:col>
      <xdr:colOff>561975</xdr:colOff>
      <xdr:row>78</xdr:row>
      <xdr:rowOff>5570</xdr:rowOff>
    </xdr:to>
    <xdr:sp macro="" textlink="">
      <xdr:nvSpPr>
        <xdr:cNvPr id="197" name="円/楕円 196"/>
        <xdr:cNvSpPr/>
      </xdr:nvSpPr>
      <xdr:spPr>
        <a:xfrm>
          <a:off x="4584700" y="132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44748</xdr:rowOff>
    </xdr:from>
    <xdr:to>
      <xdr:col>5</xdr:col>
      <xdr:colOff>409575</xdr:colOff>
      <xdr:row>77</xdr:row>
      <xdr:rowOff>146348</xdr:rowOff>
    </xdr:to>
    <xdr:sp macro="" textlink="">
      <xdr:nvSpPr>
        <xdr:cNvPr id="199" name="円/楕円 198"/>
        <xdr:cNvSpPr/>
      </xdr:nvSpPr>
      <xdr:spPr>
        <a:xfrm>
          <a:off x="3746500" y="132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162875</xdr:rowOff>
    </xdr:from>
    <xdr:ext cx="599010" cy="259045"/>
    <xdr:sp macro="" textlink="">
      <xdr:nvSpPr>
        <xdr:cNvPr id="200" name="テキスト ボックス 199"/>
        <xdr:cNvSpPr txBox="1"/>
      </xdr:nvSpPr>
      <xdr:spPr>
        <a:xfrm>
          <a:off x="3497794" y="130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84978</xdr:rowOff>
    </xdr:from>
    <xdr:to>
      <xdr:col>4</xdr:col>
      <xdr:colOff>206375</xdr:colOff>
      <xdr:row>78</xdr:row>
      <xdr:rowOff>15128</xdr:rowOff>
    </xdr:to>
    <xdr:sp macro="" textlink="">
      <xdr:nvSpPr>
        <xdr:cNvPr id="201" name="円/楕円 200"/>
        <xdr:cNvSpPr/>
      </xdr:nvSpPr>
      <xdr:spPr>
        <a:xfrm>
          <a:off x="2857500" y="132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31655</xdr:rowOff>
    </xdr:from>
    <xdr:ext cx="599010" cy="259045"/>
    <xdr:sp macro="" textlink="">
      <xdr:nvSpPr>
        <xdr:cNvPr id="202" name="テキスト ボックス 201"/>
        <xdr:cNvSpPr txBox="1"/>
      </xdr:nvSpPr>
      <xdr:spPr>
        <a:xfrm>
          <a:off x="2608794" y="130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117171</xdr:rowOff>
    </xdr:from>
    <xdr:to>
      <xdr:col>3</xdr:col>
      <xdr:colOff>3175</xdr:colOff>
      <xdr:row>78</xdr:row>
      <xdr:rowOff>47321</xdr:rowOff>
    </xdr:to>
    <xdr:sp macro="" textlink="">
      <xdr:nvSpPr>
        <xdr:cNvPr id="203" name="円/楕円 202"/>
        <xdr:cNvSpPr/>
      </xdr:nvSpPr>
      <xdr:spPr>
        <a:xfrm>
          <a:off x="1968500" y="133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38448</xdr:rowOff>
    </xdr:from>
    <xdr:ext cx="599010" cy="259045"/>
    <xdr:sp macro="" textlink="">
      <xdr:nvSpPr>
        <xdr:cNvPr id="204" name="テキスト ボックス 203"/>
        <xdr:cNvSpPr txBox="1"/>
      </xdr:nvSpPr>
      <xdr:spPr>
        <a:xfrm>
          <a:off x="1719794" y="1341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78987</xdr:rowOff>
    </xdr:from>
    <xdr:to>
      <xdr:col>1</xdr:col>
      <xdr:colOff>485775</xdr:colOff>
      <xdr:row>78</xdr:row>
      <xdr:rowOff>9137</xdr:rowOff>
    </xdr:to>
    <xdr:sp macro="" textlink="">
      <xdr:nvSpPr>
        <xdr:cNvPr id="205" name="円/楕円 204"/>
        <xdr:cNvSpPr/>
      </xdr:nvSpPr>
      <xdr:spPr>
        <a:xfrm>
          <a:off x="1079500" y="13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25664</xdr:rowOff>
    </xdr:from>
    <xdr:ext cx="599010" cy="259045"/>
    <xdr:sp macro="" textlink="">
      <xdr:nvSpPr>
        <xdr:cNvPr id="206" name="テキスト ボックス 205"/>
        <xdr:cNvSpPr txBox="1"/>
      </xdr:nvSpPr>
      <xdr:spPr>
        <a:xfrm>
          <a:off x="830794" y="1305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41695</xdr:rowOff>
    </xdr:from>
    <xdr:to>
      <xdr:col>6</xdr:col>
      <xdr:colOff>511175</xdr:colOff>
      <xdr:row>95</xdr:row>
      <xdr:rowOff>132979</xdr:rowOff>
    </xdr:to>
    <xdr:cxnSp macro="">
      <xdr:nvCxnSpPr>
        <xdr:cNvPr id="235" name="直線コネクタ 234"/>
        <xdr:cNvCxnSpPr/>
      </xdr:nvCxnSpPr>
      <xdr:spPr>
        <a:xfrm>
          <a:off x="3797300" y="15986545"/>
          <a:ext cx="838200" cy="4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41695</xdr:rowOff>
    </xdr:from>
    <xdr:to>
      <xdr:col>5</xdr:col>
      <xdr:colOff>358775</xdr:colOff>
      <xdr:row>95</xdr:row>
      <xdr:rowOff>82218</xdr:rowOff>
    </xdr:to>
    <xdr:cxnSp macro="">
      <xdr:nvCxnSpPr>
        <xdr:cNvPr id="238" name="直線コネクタ 237"/>
        <xdr:cNvCxnSpPr/>
      </xdr:nvCxnSpPr>
      <xdr:spPr>
        <a:xfrm flipV="1">
          <a:off x="2908300" y="15986545"/>
          <a:ext cx="889000" cy="38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82218</xdr:rowOff>
    </xdr:from>
    <xdr:to>
      <xdr:col>4</xdr:col>
      <xdr:colOff>155575</xdr:colOff>
      <xdr:row>96</xdr:row>
      <xdr:rowOff>54513</xdr:rowOff>
    </xdr:to>
    <xdr:cxnSp macro="">
      <xdr:nvCxnSpPr>
        <xdr:cNvPr id="241" name="直線コネクタ 240"/>
        <xdr:cNvCxnSpPr/>
      </xdr:nvCxnSpPr>
      <xdr:spPr>
        <a:xfrm flipV="1">
          <a:off x="2019300" y="16369968"/>
          <a:ext cx="889000" cy="1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54513</xdr:rowOff>
    </xdr:from>
    <xdr:to>
      <xdr:col>2</xdr:col>
      <xdr:colOff>638175</xdr:colOff>
      <xdr:row>96</xdr:row>
      <xdr:rowOff>75330</xdr:rowOff>
    </xdr:to>
    <xdr:cxnSp macro="">
      <xdr:nvCxnSpPr>
        <xdr:cNvPr id="244" name="直線コネクタ 243"/>
        <xdr:cNvCxnSpPr/>
      </xdr:nvCxnSpPr>
      <xdr:spPr>
        <a:xfrm flipV="1">
          <a:off x="1130300" y="16513713"/>
          <a:ext cx="889000" cy="2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82179</xdr:rowOff>
    </xdr:from>
    <xdr:to>
      <xdr:col>6</xdr:col>
      <xdr:colOff>561975</xdr:colOff>
      <xdr:row>96</xdr:row>
      <xdr:rowOff>12329</xdr:rowOff>
    </xdr:to>
    <xdr:sp macro="" textlink="">
      <xdr:nvSpPr>
        <xdr:cNvPr id="254" name="円/楕円 253"/>
        <xdr:cNvSpPr/>
      </xdr:nvSpPr>
      <xdr:spPr>
        <a:xfrm>
          <a:off x="4584700" y="1636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105056</xdr:rowOff>
    </xdr:from>
    <xdr:ext cx="599010" cy="259045"/>
    <xdr:sp macro="" textlink="">
      <xdr:nvSpPr>
        <xdr:cNvPr id="255" name="衛生費該当値テキスト"/>
        <xdr:cNvSpPr txBox="1"/>
      </xdr:nvSpPr>
      <xdr:spPr>
        <a:xfrm>
          <a:off x="4686300" y="1622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156,764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162345</xdr:rowOff>
    </xdr:from>
    <xdr:to>
      <xdr:col>5</xdr:col>
      <xdr:colOff>409575</xdr:colOff>
      <xdr:row>93</xdr:row>
      <xdr:rowOff>92495</xdr:rowOff>
    </xdr:to>
    <xdr:sp macro="" textlink="">
      <xdr:nvSpPr>
        <xdr:cNvPr id="256" name="円/楕円 255"/>
        <xdr:cNvSpPr/>
      </xdr:nvSpPr>
      <xdr:spPr>
        <a:xfrm>
          <a:off x="3746500" y="15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109022</xdr:rowOff>
    </xdr:from>
    <xdr:ext cx="599010" cy="259045"/>
    <xdr:sp macro="" textlink="">
      <xdr:nvSpPr>
        <xdr:cNvPr id="257" name="テキスト ボックス 256"/>
        <xdr:cNvSpPr txBox="1"/>
      </xdr:nvSpPr>
      <xdr:spPr>
        <a:xfrm>
          <a:off x="3497794" y="157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31418</xdr:rowOff>
    </xdr:from>
    <xdr:to>
      <xdr:col>4</xdr:col>
      <xdr:colOff>206375</xdr:colOff>
      <xdr:row>95</xdr:row>
      <xdr:rowOff>133018</xdr:rowOff>
    </xdr:to>
    <xdr:sp macro="" textlink="">
      <xdr:nvSpPr>
        <xdr:cNvPr id="258" name="円/楕円 257"/>
        <xdr:cNvSpPr/>
      </xdr:nvSpPr>
      <xdr:spPr>
        <a:xfrm>
          <a:off x="2857500" y="163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149545</xdr:rowOff>
    </xdr:from>
    <xdr:ext cx="599010" cy="259045"/>
    <xdr:sp macro="" textlink="">
      <xdr:nvSpPr>
        <xdr:cNvPr id="259" name="テキスト ボックス 258"/>
        <xdr:cNvSpPr txBox="1"/>
      </xdr:nvSpPr>
      <xdr:spPr>
        <a:xfrm>
          <a:off x="2608794" y="160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3713</xdr:rowOff>
    </xdr:from>
    <xdr:to>
      <xdr:col>3</xdr:col>
      <xdr:colOff>3175</xdr:colOff>
      <xdr:row>96</xdr:row>
      <xdr:rowOff>105313</xdr:rowOff>
    </xdr:to>
    <xdr:sp macro="" textlink="">
      <xdr:nvSpPr>
        <xdr:cNvPr id="260" name="円/楕円 259"/>
        <xdr:cNvSpPr/>
      </xdr:nvSpPr>
      <xdr:spPr>
        <a:xfrm>
          <a:off x="1968500" y="16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121840</xdr:rowOff>
    </xdr:from>
    <xdr:ext cx="599010" cy="259045"/>
    <xdr:sp macro="" textlink="">
      <xdr:nvSpPr>
        <xdr:cNvPr id="261" name="テキスト ボックス 260"/>
        <xdr:cNvSpPr txBox="1"/>
      </xdr:nvSpPr>
      <xdr:spPr>
        <a:xfrm>
          <a:off x="1719794" y="1623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132,359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24530</xdr:rowOff>
    </xdr:from>
    <xdr:to>
      <xdr:col>1</xdr:col>
      <xdr:colOff>485775</xdr:colOff>
      <xdr:row>96</xdr:row>
      <xdr:rowOff>126130</xdr:rowOff>
    </xdr:to>
    <xdr:sp macro="" textlink="">
      <xdr:nvSpPr>
        <xdr:cNvPr id="262" name="円/楕円 261"/>
        <xdr:cNvSpPr/>
      </xdr:nvSpPr>
      <xdr:spPr>
        <a:xfrm>
          <a:off x="1079500" y="164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142657</xdr:rowOff>
    </xdr:from>
    <xdr:ext cx="599010" cy="259045"/>
    <xdr:sp macro="" textlink="">
      <xdr:nvSpPr>
        <xdr:cNvPr id="263" name="テキスト ボックス 262"/>
        <xdr:cNvSpPr txBox="1"/>
      </xdr:nvSpPr>
      <xdr:spPr>
        <a:xfrm>
          <a:off x="830794" y="1625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98307</xdr:rowOff>
    </xdr:from>
    <xdr:to>
      <xdr:col>15</xdr:col>
      <xdr:colOff>180975</xdr:colOff>
      <xdr:row>39</xdr:row>
      <xdr:rowOff>98323</xdr:rowOff>
    </xdr:to>
    <xdr:cxnSp macro="">
      <xdr:nvCxnSpPr>
        <xdr:cNvPr id="294" name="直線コネクタ 293"/>
        <xdr:cNvCxnSpPr/>
      </xdr:nvCxnSpPr>
      <xdr:spPr>
        <a:xfrm flipV="1">
          <a:off x="9639300" y="6784857"/>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98323</xdr:rowOff>
    </xdr:from>
    <xdr:to>
      <xdr:col>14</xdr:col>
      <xdr:colOff>28575</xdr:colOff>
      <xdr:row>39</xdr:row>
      <xdr:rowOff>98323</xdr:rowOff>
    </xdr:to>
    <xdr:cxnSp macro="">
      <xdr:nvCxnSpPr>
        <xdr:cNvPr id="297" name="直線コネクタ 296"/>
        <xdr:cNvCxnSpPr/>
      </xdr:nvCxnSpPr>
      <xdr:spPr>
        <a:xfrm>
          <a:off x="8750300" y="6784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98323</xdr:rowOff>
    </xdr:from>
    <xdr:to>
      <xdr:col>12</xdr:col>
      <xdr:colOff>511175</xdr:colOff>
      <xdr:row>39</xdr:row>
      <xdr:rowOff>98340</xdr:rowOff>
    </xdr:to>
    <xdr:cxnSp macro="">
      <xdr:nvCxnSpPr>
        <xdr:cNvPr id="300" name="直線コネクタ 299"/>
        <xdr:cNvCxnSpPr/>
      </xdr:nvCxnSpPr>
      <xdr:spPr>
        <a:xfrm flipV="1">
          <a:off x="7861300" y="678487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91041</xdr:rowOff>
    </xdr:from>
    <xdr:to>
      <xdr:col>11</xdr:col>
      <xdr:colOff>307975</xdr:colOff>
      <xdr:row>39</xdr:row>
      <xdr:rowOff>98340</xdr:rowOff>
    </xdr:to>
    <xdr:cxnSp macro="">
      <xdr:nvCxnSpPr>
        <xdr:cNvPr id="303" name="直線コネクタ 302"/>
        <xdr:cNvCxnSpPr/>
      </xdr:nvCxnSpPr>
      <xdr:spPr>
        <a:xfrm>
          <a:off x="6972300" y="6777591"/>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47507</xdr:rowOff>
    </xdr:from>
    <xdr:to>
      <xdr:col>15</xdr:col>
      <xdr:colOff>231775</xdr:colOff>
      <xdr:row>39</xdr:row>
      <xdr:rowOff>149107</xdr:rowOff>
    </xdr:to>
    <xdr:sp macro="" textlink="">
      <xdr:nvSpPr>
        <xdr:cNvPr id="313" name="円/楕円 312"/>
        <xdr:cNvSpPr/>
      </xdr:nvSpPr>
      <xdr:spPr>
        <a:xfrm>
          <a:off x="10426700" y="67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13932" cy="259045"/>
    <xdr:sp macro="" textlink="">
      <xdr:nvSpPr>
        <xdr:cNvPr id="314" name="労働費該当値テキスト"/>
        <xdr:cNvSpPr txBox="1"/>
      </xdr:nvSpPr>
      <xdr:spPr>
        <a:xfrm>
          <a:off x="10528300" y="6696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47523</xdr:rowOff>
    </xdr:from>
    <xdr:to>
      <xdr:col>14</xdr:col>
      <xdr:colOff>79375</xdr:colOff>
      <xdr:row>39</xdr:row>
      <xdr:rowOff>149123</xdr:rowOff>
    </xdr:to>
    <xdr:sp macro="" textlink="">
      <xdr:nvSpPr>
        <xdr:cNvPr id="315" name="円/楕円 314"/>
        <xdr:cNvSpPr/>
      </xdr:nvSpPr>
      <xdr:spPr>
        <a:xfrm>
          <a:off x="9588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140250</xdr:rowOff>
    </xdr:from>
    <xdr:ext cx="313932" cy="259045"/>
    <xdr:sp macro="" textlink="">
      <xdr:nvSpPr>
        <xdr:cNvPr id="316" name="テキスト ボックス 315"/>
        <xdr:cNvSpPr txBox="1"/>
      </xdr:nvSpPr>
      <xdr:spPr>
        <a:xfrm>
          <a:off x="9482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47523</xdr:rowOff>
    </xdr:from>
    <xdr:to>
      <xdr:col>12</xdr:col>
      <xdr:colOff>561975</xdr:colOff>
      <xdr:row>39</xdr:row>
      <xdr:rowOff>149123</xdr:rowOff>
    </xdr:to>
    <xdr:sp macro="" textlink="">
      <xdr:nvSpPr>
        <xdr:cNvPr id="317" name="円/楕円 316"/>
        <xdr:cNvSpPr/>
      </xdr:nvSpPr>
      <xdr:spPr>
        <a:xfrm>
          <a:off x="8699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140250</xdr:rowOff>
    </xdr:from>
    <xdr:ext cx="313932" cy="259045"/>
    <xdr:sp macro="" textlink="">
      <xdr:nvSpPr>
        <xdr:cNvPr id="318" name="テキスト ボックス 317"/>
        <xdr:cNvSpPr txBox="1"/>
      </xdr:nvSpPr>
      <xdr:spPr>
        <a:xfrm>
          <a:off x="8593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47540</xdr:rowOff>
    </xdr:from>
    <xdr:to>
      <xdr:col>11</xdr:col>
      <xdr:colOff>358775</xdr:colOff>
      <xdr:row>39</xdr:row>
      <xdr:rowOff>149140</xdr:rowOff>
    </xdr:to>
    <xdr:sp macro="" textlink="">
      <xdr:nvSpPr>
        <xdr:cNvPr id="319" name="円/楕円 318"/>
        <xdr:cNvSpPr/>
      </xdr:nvSpPr>
      <xdr:spPr>
        <a:xfrm>
          <a:off x="7810500" y="67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140267</xdr:rowOff>
    </xdr:from>
    <xdr:ext cx="313932" cy="259045"/>
    <xdr:sp macro="" textlink="">
      <xdr:nvSpPr>
        <xdr:cNvPr id="320" name="テキスト ボックス 319"/>
        <xdr:cNvSpPr txBox="1"/>
      </xdr:nvSpPr>
      <xdr:spPr>
        <a:xfrm>
          <a:off x="7704333" y="6826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40241</xdr:rowOff>
    </xdr:from>
    <xdr:to>
      <xdr:col>10</xdr:col>
      <xdr:colOff>155575</xdr:colOff>
      <xdr:row>39</xdr:row>
      <xdr:rowOff>141841</xdr:rowOff>
    </xdr:to>
    <xdr:sp macro="" textlink="">
      <xdr:nvSpPr>
        <xdr:cNvPr id="321" name="円/楕円 320"/>
        <xdr:cNvSpPr/>
      </xdr:nvSpPr>
      <xdr:spPr>
        <a:xfrm>
          <a:off x="6921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132968</xdr:rowOff>
    </xdr:from>
    <xdr:ext cx="378565" cy="259045"/>
    <xdr:sp macro="" textlink="">
      <xdr:nvSpPr>
        <xdr:cNvPr id="322" name="テキスト ボックス 321"/>
        <xdr:cNvSpPr txBox="1"/>
      </xdr:nvSpPr>
      <xdr:spPr>
        <a:xfrm>
          <a:off x="6783017" y="681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78571</xdr:rowOff>
    </xdr:from>
    <xdr:to>
      <xdr:col>15</xdr:col>
      <xdr:colOff>180975</xdr:colOff>
      <xdr:row>58</xdr:row>
      <xdr:rowOff>120217</xdr:rowOff>
    </xdr:to>
    <xdr:cxnSp macro="">
      <xdr:nvCxnSpPr>
        <xdr:cNvPr id="353" name="直線コネクタ 352"/>
        <xdr:cNvCxnSpPr/>
      </xdr:nvCxnSpPr>
      <xdr:spPr>
        <a:xfrm>
          <a:off x="9639300" y="10022671"/>
          <a:ext cx="838200" cy="4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127897</xdr:rowOff>
    </xdr:from>
    <xdr:to>
      <xdr:col>14</xdr:col>
      <xdr:colOff>28575</xdr:colOff>
      <xdr:row>58</xdr:row>
      <xdr:rowOff>78571</xdr:rowOff>
    </xdr:to>
    <xdr:cxnSp macro="">
      <xdr:nvCxnSpPr>
        <xdr:cNvPr id="356" name="直線コネクタ 355"/>
        <xdr:cNvCxnSpPr/>
      </xdr:nvCxnSpPr>
      <xdr:spPr>
        <a:xfrm>
          <a:off x="8750300" y="9900547"/>
          <a:ext cx="889000" cy="1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127897</xdr:rowOff>
    </xdr:from>
    <xdr:to>
      <xdr:col>12</xdr:col>
      <xdr:colOff>511175</xdr:colOff>
      <xdr:row>58</xdr:row>
      <xdr:rowOff>68080</xdr:rowOff>
    </xdr:to>
    <xdr:cxnSp macro="">
      <xdr:nvCxnSpPr>
        <xdr:cNvPr id="359" name="直線コネクタ 358"/>
        <xdr:cNvCxnSpPr/>
      </xdr:nvCxnSpPr>
      <xdr:spPr>
        <a:xfrm flipV="1">
          <a:off x="7861300" y="9900547"/>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10777</xdr:rowOff>
    </xdr:from>
    <xdr:to>
      <xdr:col>11</xdr:col>
      <xdr:colOff>307975</xdr:colOff>
      <xdr:row>58</xdr:row>
      <xdr:rowOff>68080</xdr:rowOff>
    </xdr:to>
    <xdr:cxnSp macro="">
      <xdr:nvCxnSpPr>
        <xdr:cNvPr id="362" name="直線コネクタ 361"/>
        <xdr:cNvCxnSpPr/>
      </xdr:nvCxnSpPr>
      <xdr:spPr>
        <a:xfrm>
          <a:off x="6972300" y="9954877"/>
          <a:ext cx="889000" cy="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69417</xdr:rowOff>
    </xdr:from>
    <xdr:to>
      <xdr:col>15</xdr:col>
      <xdr:colOff>231775</xdr:colOff>
      <xdr:row>58</xdr:row>
      <xdr:rowOff>171017</xdr:rowOff>
    </xdr:to>
    <xdr:sp macro="" textlink="">
      <xdr:nvSpPr>
        <xdr:cNvPr id="372" name="円/楕円 371"/>
        <xdr:cNvSpPr/>
      </xdr:nvSpPr>
      <xdr:spPr>
        <a:xfrm>
          <a:off x="10426700" y="100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47844</xdr:rowOff>
    </xdr:from>
    <xdr:ext cx="599010" cy="259045"/>
    <xdr:sp macro="" textlink="">
      <xdr:nvSpPr>
        <xdr:cNvPr id="373" name="農林水産業費該当値テキスト"/>
        <xdr:cNvSpPr txBox="1"/>
      </xdr:nvSpPr>
      <xdr:spPr>
        <a:xfrm>
          <a:off x="10528300" y="999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27771</xdr:rowOff>
    </xdr:from>
    <xdr:to>
      <xdr:col>14</xdr:col>
      <xdr:colOff>79375</xdr:colOff>
      <xdr:row>58</xdr:row>
      <xdr:rowOff>129371</xdr:rowOff>
    </xdr:to>
    <xdr:sp macro="" textlink="">
      <xdr:nvSpPr>
        <xdr:cNvPr id="374" name="円/楕円 373"/>
        <xdr:cNvSpPr/>
      </xdr:nvSpPr>
      <xdr:spPr>
        <a:xfrm>
          <a:off x="9588500" y="99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145898</xdr:rowOff>
    </xdr:from>
    <xdr:ext cx="599010" cy="259045"/>
    <xdr:sp macro="" textlink="">
      <xdr:nvSpPr>
        <xdr:cNvPr id="375" name="テキスト ボックス 374"/>
        <xdr:cNvSpPr txBox="1"/>
      </xdr:nvSpPr>
      <xdr:spPr>
        <a:xfrm>
          <a:off x="9339794" y="974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77097</xdr:rowOff>
    </xdr:from>
    <xdr:to>
      <xdr:col>12</xdr:col>
      <xdr:colOff>561975</xdr:colOff>
      <xdr:row>58</xdr:row>
      <xdr:rowOff>7247</xdr:rowOff>
    </xdr:to>
    <xdr:sp macro="" textlink="">
      <xdr:nvSpPr>
        <xdr:cNvPr id="376" name="円/楕円 375"/>
        <xdr:cNvSpPr/>
      </xdr:nvSpPr>
      <xdr:spPr>
        <a:xfrm>
          <a:off x="8699500" y="98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23774</xdr:rowOff>
    </xdr:from>
    <xdr:ext cx="599010" cy="259045"/>
    <xdr:sp macro="" textlink="">
      <xdr:nvSpPr>
        <xdr:cNvPr id="377" name="テキスト ボックス 376"/>
        <xdr:cNvSpPr txBox="1"/>
      </xdr:nvSpPr>
      <xdr:spPr>
        <a:xfrm>
          <a:off x="8450794" y="962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17280</xdr:rowOff>
    </xdr:from>
    <xdr:to>
      <xdr:col>11</xdr:col>
      <xdr:colOff>358775</xdr:colOff>
      <xdr:row>58</xdr:row>
      <xdr:rowOff>118880</xdr:rowOff>
    </xdr:to>
    <xdr:sp macro="" textlink="">
      <xdr:nvSpPr>
        <xdr:cNvPr id="378" name="円/楕円 377"/>
        <xdr:cNvSpPr/>
      </xdr:nvSpPr>
      <xdr:spPr>
        <a:xfrm>
          <a:off x="7810500" y="9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135407</xdr:rowOff>
    </xdr:from>
    <xdr:ext cx="599010" cy="259045"/>
    <xdr:sp macro="" textlink="">
      <xdr:nvSpPr>
        <xdr:cNvPr id="379" name="テキスト ボックス 378"/>
        <xdr:cNvSpPr txBox="1"/>
      </xdr:nvSpPr>
      <xdr:spPr>
        <a:xfrm>
          <a:off x="7561794" y="973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131427</xdr:rowOff>
    </xdr:from>
    <xdr:to>
      <xdr:col>10</xdr:col>
      <xdr:colOff>155575</xdr:colOff>
      <xdr:row>58</xdr:row>
      <xdr:rowOff>61577</xdr:rowOff>
    </xdr:to>
    <xdr:sp macro="" textlink="">
      <xdr:nvSpPr>
        <xdr:cNvPr id="380" name="円/楕円 379"/>
        <xdr:cNvSpPr/>
      </xdr:nvSpPr>
      <xdr:spPr>
        <a:xfrm>
          <a:off x="6921500" y="99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78104</xdr:rowOff>
    </xdr:from>
    <xdr:ext cx="599010" cy="259045"/>
    <xdr:sp macro="" textlink="">
      <xdr:nvSpPr>
        <xdr:cNvPr id="381" name="テキスト ボックス 380"/>
        <xdr:cNvSpPr txBox="1"/>
      </xdr:nvSpPr>
      <xdr:spPr>
        <a:xfrm>
          <a:off x="6672794" y="967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163722</xdr:rowOff>
    </xdr:from>
    <xdr:to>
      <xdr:col>15</xdr:col>
      <xdr:colOff>180975</xdr:colOff>
      <xdr:row>77</xdr:row>
      <xdr:rowOff>61024</xdr:rowOff>
    </xdr:to>
    <xdr:cxnSp macro="">
      <xdr:nvCxnSpPr>
        <xdr:cNvPr id="410" name="直線コネクタ 409"/>
        <xdr:cNvCxnSpPr/>
      </xdr:nvCxnSpPr>
      <xdr:spPr>
        <a:xfrm flipV="1">
          <a:off x="9639300" y="12851022"/>
          <a:ext cx="838200" cy="4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58387</xdr:rowOff>
    </xdr:from>
    <xdr:to>
      <xdr:col>14</xdr:col>
      <xdr:colOff>28575</xdr:colOff>
      <xdr:row>77</xdr:row>
      <xdr:rowOff>61024</xdr:rowOff>
    </xdr:to>
    <xdr:cxnSp macro="">
      <xdr:nvCxnSpPr>
        <xdr:cNvPr id="413" name="直線コネクタ 412"/>
        <xdr:cNvCxnSpPr/>
      </xdr:nvCxnSpPr>
      <xdr:spPr>
        <a:xfrm>
          <a:off x="8750300" y="1326003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58387</xdr:rowOff>
    </xdr:from>
    <xdr:to>
      <xdr:col>12</xdr:col>
      <xdr:colOff>511175</xdr:colOff>
      <xdr:row>77</xdr:row>
      <xdr:rowOff>112962</xdr:rowOff>
    </xdr:to>
    <xdr:cxnSp macro="">
      <xdr:nvCxnSpPr>
        <xdr:cNvPr id="416" name="直線コネクタ 415"/>
        <xdr:cNvCxnSpPr/>
      </xdr:nvCxnSpPr>
      <xdr:spPr>
        <a:xfrm flipV="1">
          <a:off x="7861300" y="13260037"/>
          <a:ext cx="889000" cy="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107372</xdr:rowOff>
    </xdr:from>
    <xdr:to>
      <xdr:col>11</xdr:col>
      <xdr:colOff>307975</xdr:colOff>
      <xdr:row>77</xdr:row>
      <xdr:rowOff>112962</xdr:rowOff>
    </xdr:to>
    <xdr:cxnSp macro="">
      <xdr:nvCxnSpPr>
        <xdr:cNvPr id="419" name="直線コネクタ 418"/>
        <xdr:cNvCxnSpPr/>
      </xdr:nvCxnSpPr>
      <xdr:spPr>
        <a:xfrm>
          <a:off x="6972300" y="13309022"/>
          <a:ext cx="8890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112922</xdr:rowOff>
    </xdr:from>
    <xdr:to>
      <xdr:col>15</xdr:col>
      <xdr:colOff>231775</xdr:colOff>
      <xdr:row>75</xdr:row>
      <xdr:rowOff>43072</xdr:rowOff>
    </xdr:to>
    <xdr:sp macro="" textlink="">
      <xdr:nvSpPr>
        <xdr:cNvPr id="429" name="円/楕円 428"/>
        <xdr:cNvSpPr/>
      </xdr:nvSpPr>
      <xdr:spPr>
        <a:xfrm>
          <a:off x="10426700" y="128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135799</xdr:rowOff>
    </xdr:from>
    <xdr:ext cx="599010" cy="259045"/>
    <xdr:sp macro="" textlink="">
      <xdr:nvSpPr>
        <xdr:cNvPr id="430" name="商工費該当値テキスト"/>
        <xdr:cNvSpPr txBox="1"/>
      </xdr:nvSpPr>
      <xdr:spPr>
        <a:xfrm>
          <a:off x="10528300" y="1265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10224</xdr:rowOff>
    </xdr:from>
    <xdr:to>
      <xdr:col>14</xdr:col>
      <xdr:colOff>79375</xdr:colOff>
      <xdr:row>77</xdr:row>
      <xdr:rowOff>111824</xdr:rowOff>
    </xdr:to>
    <xdr:sp macro="" textlink="">
      <xdr:nvSpPr>
        <xdr:cNvPr id="431" name="円/楕円 430"/>
        <xdr:cNvSpPr/>
      </xdr:nvSpPr>
      <xdr:spPr>
        <a:xfrm>
          <a:off x="9588500" y="13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128351</xdr:rowOff>
    </xdr:from>
    <xdr:ext cx="534377" cy="259045"/>
    <xdr:sp macro="" textlink="">
      <xdr:nvSpPr>
        <xdr:cNvPr id="432" name="テキスト ボックス 431"/>
        <xdr:cNvSpPr txBox="1"/>
      </xdr:nvSpPr>
      <xdr:spPr>
        <a:xfrm>
          <a:off x="9372111" y="129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7587</xdr:rowOff>
    </xdr:from>
    <xdr:to>
      <xdr:col>12</xdr:col>
      <xdr:colOff>561975</xdr:colOff>
      <xdr:row>77</xdr:row>
      <xdr:rowOff>109187</xdr:rowOff>
    </xdr:to>
    <xdr:sp macro="" textlink="">
      <xdr:nvSpPr>
        <xdr:cNvPr id="433" name="円/楕円 432"/>
        <xdr:cNvSpPr/>
      </xdr:nvSpPr>
      <xdr:spPr>
        <a:xfrm>
          <a:off x="8699500" y="132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125714</xdr:rowOff>
    </xdr:from>
    <xdr:ext cx="534377" cy="259045"/>
    <xdr:sp macro="" textlink="">
      <xdr:nvSpPr>
        <xdr:cNvPr id="434" name="テキスト ボックス 433"/>
        <xdr:cNvSpPr txBox="1"/>
      </xdr:nvSpPr>
      <xdr:spPr>
        <a:xfrm>
          <a:off x="8483111" y="129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62162</xdr:rowOff>
    </xdr:from>
    <xdr:to>
      <xdr:col>11</xdr:col>
      <xdr:colOff>358775</xdr:colOff>
      <xdr:row>77</xdr:row>
      <xdr:rowOff>163762</xdr:rowOff>
    </xdr:to>
    <xdr:sp macro="" textlink="">
      <xdr:nvSpPr>
        <xdr:cNvPr id="435" name="円/楕円 434"/>
        <xdr:cNvSpPr/>
      </xdr:nvSpPr>
      <xdr:spPr>
        <a:xfrm>
          <a:off x="7810500" y="132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8839</xdr:rowOff>
    </xdr:from>
    <xdr:ext cx="534377" cy="259045"/>
    <xdr:sp macro="" textlink="">
      <xdr:nvSpPr>
        <xdr:cNvPr id="436" name="テキスト ボックス 435"/>
        <xdr:cNvSpPr txBox="1"/>
      </xdr:nvSpPr>
      <xdr:spPr>
        <a:xfrm>
          <a:off x="7594111" y="1303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56572</xdr:rowOff>
    </xdr:from>
    <xdr:to>
      <xdr:col>10</xdr:col>
      <xdr:colOff>155575</xdr:colOff>
      <xdr:row>77</xdr:row>
      <xdr:rowOff>158172</xdr:rowOff>
    </xdr:to>
    <xdr:sp macro="" textlink="">
      <xdr:nvSpPr>
        <xdr:cNvPr id="437" name="円/楕円 436"/>
        <xdr:cNvSpPr/>
      </xdr:nvSpPr>
      <xdr:spPr>
        <a:xfrm>
          <a:off x="6921500" y="132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3249</xdr:rowOff>
    </xdr:from>
    <xdr:ext cx="534377" cy="259045"/>
    <xdr:sp macro="" textlink="">
      <xdr:nvSpPr>
        <xdr:cNvPr id="438" name="テキスト ボックス 437"/>
        <xdr:cNvSpPr txBox="1"/>
      </xdr:nvSpPr>
      <xdr:spPr>
        <a:xfrm>
          <a:off x="6705111" y="130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144044</xdr:rowOff>
    </xdr:from>
    <xdr:to>
      <xdr:col>15</xdr:col>
      <xdr:colOff>180975</xdr:colOff>
      <xdr:row>98</xdr:row>
      <xdr:rowOff>152409</xdr:rowOff>
    </xdr:to>
    <xdr:cxnSp macro="">
      <xdr:nvCxnSpPr>
        <xdr:cNvPr id="467" name="直線コネクタ 466"/>
        <xdr:cNvCxnSpPr/>
      </xdr:nvCxnSpPr>
      <xdr:spPr>
        <a:xfrm flipV="1">
          <a:off x="9639300" y="16946144"/>
          <a:ext cx="8382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152409</xdr:rowOff>
    </xdr:from>
    <xdr:to>
      <xdr:col>14</xdr:col>
      <xdr:colOff>28575</xdr:colOff>
      <xdr:row>98</xdr:row>
      <xdr:rowOff>153439</xdr:rowOff>
    </xdr:to>
    <xdr:cxnSp macro="">
      <xdr:nvCxnSpPr>
        <xdr:cNvPr id="470" name="直線コネクタ 469"/>
        <xdr:cNvCxnSpPr/>
      </xdr:nvCxnSpPr>
      <xdr:spPr>
        <a:xfrm flipV="1">
          <a:off x="8750300" y="16954509"/>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153439</xdr:rowOff>
    </xdr:from>
    <xdr:to>
      <xdr:col>12</xdr:col>
      <xdr:colOff>511175</xdr:colOff>
      <xdr:row>98</xdr:row>
      <xdr:rowOff>170760</xdr:rowOff>
    </xdr:to>
    <xdr:cxnSp macro="">
      <xdr:nvCxnSpPr>
        <xdr:cNvPr id="473" name="直線コネクタ 472"/>
        <xdr:cNvCxnSpPr/>
      </xdr:nvCxnSpPr>
      <xdr:spPr>
        <a:xfrm flipV="1">
          <a:off x="7861300" y="16955539"/>
          <a:ext cx="8890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156871</xdr:rowOff>
    </xdr:from>
    <xdr:to>
      <xdr:col>11</xdr:col>
      <xdr:colOff>307975</xdr:colOff>
      <xdr:row>98</xdr:row>
      <xdr:rowOff>170760</xdr:rowOff>
    </xdr:to>
    <xdr:cxnSp macro="">
      <xdr:nvCxnSpPr>
        <xdr:cNvPr id="476" name="直線コネクタ 475"/>
        <xdr:cNvCxnSpPr/>
      </xdr:nvCxnSpPr>
      <xdr:spPr>
        <a:xfrm>
          <a:off x="6972300" y="16958971"/>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93244</xdr:rowOff>
    </xdr:from>
    <xdr:to>
      <xdr:col>15</xdr:col>
      <xdr:colOff>231775</xdr:colOff>
      <xdr:row>99</xdr:row>
      <xdr:rowOff>23394</xdr:rowOff>
    </xdr:to>
    <xdr:sp macro="" textlink="">
      <xdr:nvSpPr>
        <xdr:cNvPr id="486" name="円/楕円 485"/>
        <xdr:cNvSpPr/>
      </xdr:nvSpPr>
      <xdr:spPr>
        <a:xfrm>
          <a:off x="10426700" y="168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101609</xdr:rowOff>
    </xdr:from>
    <xdr:to>
      <xdr:col>14</xdr:col>
      <xdr:colOff>79375</xdr:colOff>
      <xdr:row>99</xdr:row>
      <xdr:rowOff>31759</xdr:rowOff>
    </xdr:to>
    <xdr:sp macro="" textlink="">
      <xdr:nvSpPr>
        <xdr:cNvPr id="488" name="円/楕円 487"/>
        <xdr:cNvSpPr/>
      </xdr:nvSpPr>
      <xdr:spPr>
        <a:xfrm>
          <a:off x="9588500" y="169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22886</xdr:rowOff>
    </xdr:from>
    <xdr:ext cx="534377" cy="259045"/>
    <xdr:sp macro="" textlink="">
      <xdr:nvSpPr>
        <xdr:cNvPr id="489" name="テキスト ボックス 488"/>
        <xdr:cNvSpPr txBox="1"/>
      </xdr:nvSpPr>
      <xdr:spPr>
        <a:xfrm>
          <a:off x="9372111" y="169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102639</xdr:rowOff>
    </xdr:from>
    <xdr:to>
      <xdr:col>12</xdr:col>
      <xdr:colOff>561975</xdr:colOff>
      <xdr:row>99</xdr:row>
      <xdr:rowOff>32789</xdr:rowOff>
    </xdr:to>
    <xdr:sp macro="" textlink="">
      <xdr:nvSpPr>
        <xdr:cNvPr id="490" name="円/楕円 489"/>
        <xdr:cNvSpPr/>
      </xdr:nvSpPr>
      <xdr:spPr>
        <a:xfrm>
          <a:off x="8699500" y="169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23916</xdr:rowOff>
    </xdr:from>
    <xdr:ext cx="534377" cy="259045"/>
    <xdr:sp macro="" textlink="">
      <xdr:nvSpPr>
        <xdr:cNvPr id="491" name="テキスト ボックス 490"/>
        <xdr:cNvSpPr txBox="1"/>
      </xdr:nvSpPr>
      <xdr:spPr>
        <a:xfrm>
          <a:off x="8483111" y="1699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119960</xdr:rowOff>
    </xdr:from>
    <xdr:to>
      <xdr:col>11</xdr:col>
      <xdr:colOff>358775</xdr:colOff>
      <xdr:row>99</xdr:row>
      <xdr:rowOff>50110</xdr:rowOff>
    </xdr:to>
    <xdr:sp macro="" textlink="">
      <xdr:nvSpPr>
        <xdr:cNvPr id="492" name="円/楕円 491"/>
        <xdr:cNvSpPr/>
      </xdr:nvSpPr>
      <xdr:spPr>
        <a:xfrm>
          <a:off x="7810500" y="169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41237</xdr:rowOff>
    </xdr:from>
    <xdr:ext cx="534377" cy="259045"/>
    <xdr:sp macro="" textlink="">
      <xdr:nvSpPr>
        <xdr:cNvPr id="493" name="テキスト ボックス 492"/>
        <xdr:cNvSpPr txBox="1"/>
      </xdr:nvSpPr>
      <xdr:spPr>
        <a:xfrm>
          <a:off x="7594111" y="170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106071</xdr:rowOff>
    </xdr:from>
    <xdr:to>
      <xdr:col>10</xdr:col>
      <xdr:colOff>155575</xdr:colOff>
      <xdr:row>99</xdr:row>
      <xdr:rowOff>36221</xdr:rowOff>
    </xdr:to>
    <xdr:sp macro="" textlink="">
      <xdr:nvSpPr>
        <xdr:cNvPr id="494" name="円/楕円 493"/>
        <xdr:cNvSpPr/>
      </xdr:nvSpPr>
      <xdr:spPr>
        <a:xfrm>
          <a:off x="6921500" y="169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27348</xdr:rowOff>
    </xdr:from>
    <xdr:ext cx="534377" cy="259045"/>
    <xdr:sp macro="" textlink="">
      <xdr:nvSpPr>
        <xdr:cNvPr id="495" name="テキスト ボックス 494"/>
        <xdr:cNvSpPr txBox="1"/>
      </xdr:nvSpPr>
      <xdr:spPr>
        <a:xfrm>
          <a:off x="6705111" y="1700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33529</xdr:rowOff>
    </xdr:from>
    <xdr:to>
      <xdr:col>23</xdr:col>
      <xdr:colOff>517525</xdr:colOff>
      <xdr:row>38</xdr:row>
      <xdr:rowOff>47135</xdr:rowOff>
    </xdr:to>
    <xdr:cxnSp macro="">
      <xdr:nvCxnSpPr>
        <xdr:cNvPr id="522" name="直線コネクタ 521"/>
        <xdr:cNvCxnSpPr/>
      </xdr:nvCxnSpPr>
      <xdr:spPr>
        <a:xfrm flipV="1">
          <a:off x="15481300" y="6548629"/>
          <a:ext cx="8382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5974</xdr:rowOff>
    </xdr:from>
    <xdr:to>
      <xdr:col>22</xdr:col>
      <xdr:colOff>365125</xdr:colOff>
      <xdr:row>38</xdr:row>
      <xdr:rowOff>47135</xdr:rowOff>
    </xdr:to>
    <xdr:cxnSp macro="">
      <xdr:nvCxnSpPr>
        <xdr:cNvPr id="525" name="直線コネクタ 524"/>
        <xdr:cNvCxnSpPr/>
      </xdr:nvCxnSpPr>
      <xdr:spPr>
        <a:xfrm>
          <a:off x="14592300" y="6349624"/>
          <a:ext cx="889000" cy="2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5974</xdr:rowOff>
    </xdr:from>
    <xdr:to>
      <xdr:col>21</xdr:col>
      <xdr:colOff>161925</xdr:colOff>
      <xdr:row>37</xdr:row>
      <xdr:rowOff>158306</xdr:rowOff>
    </xdr:to>
    <xdr:cxnSp macro="">
      <xdr:nvCxnSpPr>
        <xdr:cNvPr id="528" name="直線コネクタ 527"/>
        <xdr:cNvCxnSpPr/>
      </xdr:nvCxnSpPr>
      <xdr:spPr>
        <a:xfrm flipV="1">
          <a:off x="13703300" y="6349624"/>
          <a:ext cx="889000" cy="15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158306</xdr:rowOff>
    </xdr:from>
    <xdr:to>
      <xdr:col>19</xdr:col>
      <xdr:colOff>644525</xdr:colOff>
      <xdr:row>38</xdr:row>
      <xdr:rowOff>35118</xdr:rowOff>
    </xdr:to>
    <xdr:cxnSp macro="">
      <xdr:nvCxnSpPr>
        <xdr:cNvPr id="531" name="直線コネクタ 530"/>
        <xdr:cNvCxnSpPr/>
      </xdr:nvCxnSpPr>
      <xdr:spPr>
        <a:xfrm flipV="1">
          <a:off x="12814300" y="6501956"/>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154179</xdr:rowOff>
    </xdr:from>
    <xdr:to>
      <xdr:col>23</xdr:col>
      <xdr:colOff>568325</xdr:colOff>
      <xdr:row>38</xdr:row>
      <xdr:rowOff>84329</xdr:rowOff>
    </xdr:to>
    <xdr:sp macro="" textlink="">
      <xdr:nvSpPr>
        <xdr:cNvPr id="541" name="円/楕円 540"/>
        <xdr:cNvSpPr/>
      </xdr:nvSpPr>
      <xdr:spPr>
        <a:xfrm>
          <a:off x="16268700" y="64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167785</xdr:rowOff>
    </xdr:from>
    <xdr:to>
      <xdr:col>22</xdr:col>
      <xdr:colOff>415925</xdr:colOff>
      <xdr:row>38</xdr:row>
      <xdr:rowOff>97935</xdr:rowOff>
    </xdr:to>
    <xdr:sp macro="" textlink="">
      <xdr:nvSpPr>
        <xdr:cNvPr id="543" name="円/楕円 542"/>
        <xdr:cNvSpPr/>
      </xdr:nvSpPr>
      <xdr:spPr>
        <a:xfrm>
          <a:off x="15430500" y="65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89062</xdr:rowOff>
    </xdr:from>
    <xdr:ext cx="534377" cy="259045"/>
    <xdr:sp macro="" textlink="">
      <xdr:nvSpPr>
        <xdr:cNvPr id="544" name="テキスト ボックス 543"/>
        <xdr:cNvSpPr txBox="1"/>
      </xdr:nvSpPr>
      <xdr:spPr>
        <a:xfrm>
          <a:off x="15214111" y="66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126624</xdr:rowOff>
    </xdr:from>
    <xdr:to>
      <xdr:col>21</xdr:col>
      <xdr:colOff>212725</xdr:colOff>
      <xdr:row>37</xdr:row>
      <xdr:rowOff>56774</xdr:rowOff>
    </xdr:to>
    <xdr:sp macro="" textlink="">
      <xdr:nvSpPr>
        <xdr:cNvPr id="545" name="円/楕円 544"/>
        <xdr:cNvSpPr/>
      </xdr:nvSpPr>
      <xdr:spPr>
        <a:xfrm>
          <a:off x="14541500" y="62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73301</xdr:rowOff>
    </xdr:from>
    <xdr:ext cx="599010" cy="259045"/>
    <xdr:sp macro="" textlink="">
      <xdr:nvSpPr>
        <xdr:cNvPr id="546" name="テキスト ボックス 545"/>
        <xdr:cNvSpPr txBox="1"/>
      </xdr:nvSpPr>
      <xdr:spPr>
        <a:xfrm>
          <a:off x="14292794" y="60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107506</xdr:rowOff>
    </xdr:from>
    <xdr:to>
      <xdr:col>20</xdr:col>
      <xdr:colOff>9525</xdr:colOff>
      <xdr:row>38</xdr:row>
      <xdr:rowOff>37656</xdr:rowOff>
    </xdr:to>
    <xdr:sp macro="" textlink="">
      <xdr:nvSpPr>
        <xdr:cNvPr id="547" name="円/楕円 546"/>
        <xdr:cNvSpPr/>
      </xdr:nvSpPr>
      <xdr:spPr>
        <a:xfrm>
          <a:off x="13652500" y="64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54183</xdr:rowOff>
    </xdr:from>
    <xdr:ext cx="534377" cy="259045"/>
    <xdr:sp macro="" textlink="">
      <xdr:nvSpPr>
        <xdr:cNvPr id="548" name="テキスト ボックス 547"/>
        <xdr:cNvSpPr txBox="1"/>
      </xdr:nvSpPr>
      <xdr:spPr>
        <a:xfrm>
          <a:off x="13436111" y="62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155768</xdr:rowOff>
    </xdr:from>
    <xdr:to>
      <xdr:col>18</xdr:col>
      <xdr:colOff>492125</xdr:colOff>
      <xdr:row>38</xdr:row>
      <xdr:rowOff>85917</xdr:rowOff>
    </xdr:to>
    <xdr:sp macro="" textlink="">
      <xdr:nvSpPr>
        <xdr:cNvPr id="549" name="円/楕円 548"/>
        <xdr:cNvSpPr/>
      </xdr:nvSpPr>
      <xdr:spPr>
        <a:xfrm>
          <a:off x="12763500" y="64994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102445</xdr:rowOff>
    </xdr:from>
    <xdr:ext cx="534377" cy="259045"/>
    <xdr:sp macro="" textlink="">
      <xdr:nvSpPr>
        <xdr:cNvPr id="550" name="テキスト ボックス 549"/>
        <xdr:cNvSpPr txBox="1"/>
      </xdr:nvSpPr>
      <xdr:spPr>
        <a:xfrm>
          <a:off x="12547111" y="627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86710</xdr:rowOff>
    </xdr:from>
    <xdr:to>
      <xdr:col>23</xdr:col>
      <xdr:colOff>517525</xdr:colOff>
      <xdr:row>58</xdr:row>
      <xdr:rowOff>18873</xdr:rowOff>
    </xdr:to>
    <xdr:cxnSp macro="">
      <xdr:nvCxnSpPr>
        <xdr:cNvPr id="579" name="直線コネクタ 578"/>
        <xdr:cNvCxnSpPr/>
      </xdr:nvCxnSpPr>
      <xdr:spPr>
        <a:xfrm flipV="1">
          <a:off x="15481300" y="9687910"/>
          <a:ext cx="838200" cy="2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18873</xdr:rowOff>
    </xdr:from>
    <xdr:to>
      <xdr:col>22</xdr:col>
      <xdr:colOff>365125</xdr:colOff>
      <xdr:row>58</xdr:row>
      <xdr:rowOff>19386</xdr:rowOff>
    </xdr:to>
    <xdr:cxnSp macro="">
      <xdr:nvCxnSpPr>
        <xdr:cNvPr id="582" name="直線コネクタ 581"/>
        <xdr:cNvCxnSpPr/>
      </xdr:nvCxnSpPr>
      <xdr:spPr>
        <a:xfrm flipV="1">
          <a:off x="14592300" y="9962973"/>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19386</xdr:rowOff>
    </xdr:from>
    <xdr:to>
      <xdr:col>21</xdr:col>
      <xdr:colOff>161925</xdr:colOff>
      <xdr:row>58</xdr:row>
      <xdr:rowOff>31496</xdr:rowOff>
    </xdr:to>
    <xdr:cxnSp macro="">
      <xdr:nvCxnSpPr>
        <xdr:cNvPr id="585" name="直線コネクタ 584"/>
        <xdr:cNvCxnSpPr/>
      </xdr:nvCxnSpPr>
      <xdr:spPr>
        <a:xfrm flipV="1">
          <a:off x="13703300" y="9963486"/>
          <a:ext cx="8890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75791</xdr:rowOff>
    </xdr:from>
    <xdr:to>
      <xdr:col>19</xdr:col>
      <xdr:colOff>644525</xdr:colOff>
      <xdr:row>58</xdr:row>
      <xdr:rowOff>31496</xdr:rowOff>
    </xdr:to>
    <xdr:cxnSp macro="">
      <xdr:nvCxnSpPr>
        <xdr:cNvPr id="588" name="直線コネクタ 587"/>
        <xdr:cNvCxnSpPr/>
      </xdr:nvCxnSpPr>
      <xdr:spPr>
        <a:xfrm>
          <a:off x="12814300" y="9848441"/>
          <a:ext cx="889000" cy="1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35910</xdr:rowOff>
    </xdr:from>
    <xdr:to>
      <xdr:col>23</xdr:col>
      <xdr:colOff>568325</xdr:colOff>
      <xdr:row>56</xdr:row>
      <xdr:rowOff>137510</xdr:rowOff>
    </xdr:to>
    <xdr:sp macro="" textlink="">
      <xdr:nvSpPr>
        <xdr:cNvPr id="598" name="円/楕円 597"/>
        <xdr:cNvSpPr/>
      </xdr:nvSpPr>
      <xdr:spPr>
        <a:xfrm>
          <a:off x="16268700" y="96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58787</xdr:rowOff>
    </xdr:from>
    <xdr:ext cx="599010" cy="259045"/>
    <xdr:sp macro="" textlink="">
      <xdr:nvSpPr>
        <xdr:cNvPr id="599" name="教育費該当値テキスト"/>
        <xdr:cNvSpPr txBox="1"/>
      </xdr:nvSpPr>
      <xdr:spPr>
        <a:xfrm>
          <a:off x="16370300" y="948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247,816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139523</xdr:rowOff>
    </xdr:from>
    <xdr:to>
      <xdr:col>22</xdr:col>
      <xdr:colOff>415925</xdr:colOff>
      <xdr:row>58</xdr:row>
      <xdr:rowOff>69673</xdr:rowOff>
    </xdr:to>
    <xdr:sp macro="" textlink="">
      <xdr:nvSpPr>
        <xdr:cNvPr id="600" name="円/楕円 599"/>
        <xdr:cNvSpPr/>
      </xdr:nvSpPr>
      <xdr:spPr>
        <a:xfrm>
          <a:off x="15430500" y="99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60800</xdr:rowOff>
    </xdr:from>
    <xdr:ext cx="599010" cy="259045"/>
    <xdr:sp macro="" textlink="">
      <xdr:nvSpPr>
        <xdr:cNvPr id="601" name="テキスト ボックス 600"/>
        <xdr:cNvSpPr txBox="1"/>
      </xdr:nvSpPr>
      <xdr:spPr>
        <a:xfrm>
          <a:off x="15181794" y="100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140036</xdr:rowOff>
    </xdr:from>
    <xdr:to>
      <xdr:col>21</xdr:col>
      <xdr:colOff>212725</xdr:colOff>
      <xdr:row>58</xdr:row>
      <xdr:rowOff>70186</xdr:rowOff>
    </xdr:to>
    <xdr:sp macro="" textlink="">
      <xdr:nvSpPr>
        <xdr:cNvPr id="602" name="円/楕円 601"/>
        <xdr:cNvSpPr/>
      </xdr:nvSpPr>
      <xdr:spPr>
        <a:xfrm>
          <a:off x="14541500" y="99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61313</xdr:rowOff>
    </xdr:from>
    <xdr:ext cx="599010" cy="259045"/>
    <xdr:sp macro="" textlink="">
      <xdr:nvSpPr>
        <xdr:cNvPr id="603" name="テキスト ボックス 602"/>
        <xdr:cNvSpPr txBox="1"/>
      </xdr:nvSpPr>
      <xdr:spPr>
        <a:xfrm>
          <a:off x="14292794" y="1000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152146</xdr:rowOff>
    </xdr:from>
    <xdr:to>
      <xdr:col>20</xdr:col>
      <xdr:colOff>9525</xdr:colOff>
      <xdr:row>58</xdr:row>
      <xdr:rowOff>82296</xdr:rowOff>
    </xdr:to>
    <xdr:sp macro="" textlink="">
      <xdr:nvSpPr>
        <xdr:cNvPr id="604" name="円/楕円 603"/>
        <xdr:cNvSpPr/>
      </xdr:nvSpPr>
      <xdr:spPr>
        <a:xfrm>
          <a:off x="13652500" y="99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73423</xdr:rowOff>
    </xdr:from>
    <xdr:ext cx="534377" cy="259045"/>
    <xdr:sp macro="" textlink="">
      <xdr:nvSpPr>
        <xdr:cNvPr id="605" name="テキスト ボックス 604"/>
        <xdr:cNvSpPr txBox="1"/>
      </xdr:nvSpPr>
      <xdr:spPr>
        <a:xfrm>
          <a:off x="13436111" y="100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24991</xdr:rowOff>
    </xdr:from>
    <xdr:to>
      <xdr:col>18</xdr:col>
      <xdr:colOff>492125</xdr:colOff>
      <xdr:row>57</xdr:row>
      <xdr:rowOff>126591</xdr:rowOff>
    </xdr:to>
    <xdr:sp macro="" textlink="">
      <xdr:nvSpPr>
        <xdr:cNvPr id="606" name="円/楕円 605"/>
        <xdr:cNvSpPr/>
      </xdr:nvSpPr>
      <xdr:spPr>
        <a:xfrm>
          <a:off x="12763500" y="9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143118</xdr:rowOff>
    </xdr:from>
    <xdr:ext cx="599010" cy="259045"/>
    <xdr:sp macro="" textlink="">
      <xdr:nvSpPr>
        <xdr:cNvPr id="607" name="テキスト ボックス 606"/>
        <xdr:cNvSpPr txBox="1"/>
      </xdr:nvSpPr>
      <xdr:spPr>
        <a:xfrm>
          <a:off x="12514794" y="95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24106</xdr:rowOff>
    </xdr:from>
    <xdr:to>
      <xdr:col>23</xdr:col>
      <xdr:colOff>517525</xdr:colOff>
      <xdr:row>78</xdr:row>
      <xdr:rowOff>107263</xdr:rowOff>
    </xdr:to>
    <xdr:cxnSp macro="">
      <xdr:nvCxnSpPr>
        <xdr:cNvPr id="634" name="直線コネクタ 633"/>
        <xdr:cNvCxnSpPr/>
      </xdr:nvCxnSpPr>
      <xdr:spPr>
        <a:xfrm>
          <a:off x="15481300" y="13397206"/>
          <a:ext cx="838200" cy="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24106</xdr:rowOff>
    </xdr:from>
    <xdr:to>
      <xdr:col>22</xdr:col>
      <xdr:colOff>365125</xdr:colOff>
      <xdr:row>78</xdr:row>
      <xdr:rowOff>112588</xdr:rowOff>
    </xdr:to>
    <xdr:cxnSp macro="">
      <xdr:nvCxnSpPr>
        <xdr:cNvPr id="637" name="直線コネクタ 636"/>
        <xdr:cNvCxnSpPr/>
      </xdr:nvCxnSpPr>
      <xdr:spPr>
        <a:xfrm flipV="1">
          <a:off x="14592300" y="13397206"/>
          <a:ext cx="889000" cy="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112588</xdr:rowOff>
    </xdr:from>
    <xdr:to>
      <xdr:col>21</xdr:col>
      <xdr:colOff>161925</xdr:colOff>
      <xdr:row>78</xdr:row>
      <xdr:rowOff>119709</xdr:rowOff>
    </xdr:to>
    <xdr:cxnSp macro="">
      <xdr:nvCxnSpPr>
        <xdr:cNvPr id="640" name="直線コネクタ 639"/>
        <xdr:cNvCxnSpPr/>
      </xdr:nvCxnSpPr>
      <xdr:spPr>
        <a:xfrm flipV="1">
          <a:off x="13703300" y="13485688"/>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119709</xdr:rowOff>
    </xdr:from>
    <xdr:to>
      <xdr:col>19</xdr:col>
      <xdr:colOff>644525</xdr:colOff>
      <xdr:row>78</xdr:row>
      <xdr:rowOff>129291</xdr:rowOff>
    </xdr:to>
    <xdr:cxnSp macro="">
      <xdr:nvCxnSpPr>
        <xdr:cNvPr id="643" name="直線コネクタ 642"/>
        <xdr:cNvCxnSpPr/>
      </xdr:nvCxnSpPr>
      <xdr:spPr>
        <a:xfrm flipV="1">
          <a:off x="12814300" y="13492809"/>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56463</xdr:rowOff>
    </xdr:from>
    <xdr:to>
      <xdr:col>23</xdr:col>
      <xdr:colOff>568325</xdr:colOff>
      <xdr:row>78</xdr:row>
      <xdr:rowOff>158063</xdr:rowOff>
    </xdr:to>
    <xdr:sp macro="" textlink="">
      <xdr:nvSpPr>
        <xdr:cNvPr id="653" name="円/楕円 652"/>
        <xdr:cNvSpPr/>
      </xdr:nvSpPr>
      <xdr:spPr>
        <a:xfrm>
          <a:off x="16268700" y="134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34099</xdr:rowOff>
    </xdr:from>
    <xdr:ext cx="534377" cy="259045"/>
    <xdr:sp macro="" textlink="">
      <xdr:nvSpPr>
        <xdr:cNvPr id="654" name="災害復旧費該当値テキスト"/>
        <xdr:cNvSpPr txBox="1"/>
      </xdr:nvSpPr>
      <xdr:spPr>
        <a:xfrm>
          <a:off x="16370300" y="134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144756</xdr:rowOff>
    </xdr:from>
    <xdr:to>
      <xdr:col>22</xdr:col>
      <xdr:colOff>415925</xdr:colOff>
      <xdr:row>78</xdr:row>
      <xdr:rowOff>74906</xdr:rowOff>
    </xdr:to>
    <xdr:sp macro="" textlink="">
      <xdr:nvSpPr>
        <xdr:cNvPr id="655" name="円/楕円 654"/>
        <xdr:cNvSpPr/>
      </xdr:nvSpPr>
      <xdr:spPr>
        <a:xfrm>
          <a:off x="15430500" y="133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91433</xdr:rowOff>
    </xdr:from>
    <xdr:ext cx="534377" cy="259045"/>
    <xdr:sp macro="" textlink="">
      <xdr:nvSpPr>
        <xdr:cNvPr id="656" name="テキスト ボックス 655"/>
        <xdr:cNvSpPr txBox="1"/>
      </xdr:nvSpPr>
      <xdr:spPr>
        <a:xfrm>
          <a:off x="15214111" y="131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61788</xdr:rowOff>
    </xdr:from>
    <xdr:to>
      <xdr:col>21</xdr:col>
      <xdr:colOff>212725</xdr:colOff>
      <xdr:row>78</xdr:row>
      <xdr:rowOff>163388</xdr:rowOff>
    </xdr:to>
    <xdr:sp macro="" textlink="">
      <xdr:nvSpPr>
        <xdr:cNvPr id="657" name="円/楕円 656"/>
        <xdr:cNvSpPr/>
      </xdr:nvSpPr>
      <xdr:spPr>
        <a:xfrm>
          <a:off x="14541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154515</xdr:rowOff>
    </xdr:from>
    <xdr:ext cx="534377" cy="259045"/>
    <xdr:sp macro="" textlink="">
      <xdr:nvSpPr>
        <xdr:cNvPr id="658" name="テキスト ボックス 657"/>
        <xdr:cNvSpPr txBox="1"/>
      </xdr:nvSpPr>
      <xdr:spPr>
        <a:xfrm>
          <a:off x="14325111" y="135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68909</xdr:rowOff>
    </xdr:from>
    <xdr:to>
      <xdr:col>20</xdr:col>
      <xdr:colOff>9525</xdr:colOff>
      <xdr:row>78</xdr:row>
      <xdr:rowOff>170509</xdr:rowOff>
    </xdr:to>
    <xdr:sp macro="" textlink="">
      <xdr:nvSpPr>
        <xdr:cNvPr id="659" name="円/楕円 658"/>
        <xdr:cNvSpPr/>
      </xdr:nvSpPr>
      <xdr:spPr>
        <a:xfrm>
          <a:off x="13652500" y="134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161636</xdr:rowOff>
    </xdr:from>
    <xdr:ext cx="469744" cy="259045"/>
    <xdr:sp macro="" textlink="">
      <xdr:nvSpPr>
        <xdr:cNvPr id="660" name="テキスト ボックス 659"/>
        <xdr:cNvSpPr txBox="1"/>
      </xdr:nvSpPr>
      <xdr:spPr>
        <a:xfrm>
          <a:off x="13468427" y="1353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78491</xdr:rowOff>
    </xdr:from>
    <xdr:to>
      <xdr:col>18</xdr:col>
      <xdr:colOff>492125</xdr:colOff>
      <xdr:row>79</xdr:row>
      <xdr:rowOff>8641</xdr:rowOff>
    </xdr:to>
    <xdr:sp macro="" textlink="">
      <xdr:nvSpPr>
        <xdr:cNvPr id="661" name="円/楕円 660"/>
        <xdr:cNvSpPr/>
      </xdr:nvSpPr>
      <xdr:spPr>
        <a:xfrm>
          <a:off x="12763500" y="134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171218</xdr:rowOff>
    </xdr:from>
    <xdr:ext cx="469744" cy="259045"/>
    <xdr:sp macro="" textlink="">
      <xdr:nvSpPr>
        <xdr:cNvPr id="662" name="テキスト ボックス 661"/>
        <xdr:cNvSpPr txBox="1"/>
      </xdr:nvSpPr>
      <xdr:spPr>
        <a:xfrm>
          <a:off x="12579427" y="135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21920</xdr:rowOff>
    </xdr:from>
    <xdr:to>
      <xdr:col>23</xdr:col>
      <xdr:colOff>517525</xdr:colOff>
      <xdr:row>97</xdr:row>
      <xdr:rowOff>61443</xdr:rowOff>
    </xdr:to>
    <xdr:cxnSp macro="">
      <xdr:nvCxnSpPr>
        <xdr:cNvPr id="691" name="直線コネクタ 690"/>
        <xdr:cNvCxnSpPr/>
      </xdr:nvCxnSpPr>
      <xdr:spPr>
        <a:xfrm>
          <a:off x="15481300" y="16652570"/>
          <a:ext cx="8382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21920</xdr:rowOff>
    </xdr:from>
    <xdr:to>
      <xdr:col>22</xdr:col>
      <xdr:colOff>365125</xdr:colOff>
      <xdr:row>97</xdr:row>
      <xdr:rowOff>26338</xdr:rowOff>
    </xdr:to>
    <xdr:cxnSp macro="">
      <xdr:nvCxnSpPr>
        <xdr:cNvPr id="694" name="直線コネクタ 693"/>
        <xdr:cNvCxnSpPr/>
      </xdr:nvCxnSpPr>
      <xdr:spPr>
        <a:xfrm flipV="1">
          <a:off x="14592300" y="16652570"/>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26338</xdr:rowOff>
    </xdr:from>
    <xdr:to>
      <xdr:col>21</xdr:col>
      <xdr:colOff>161925</xdr:colOff>
      <xdr:row>97</xdr:row>
      <xdr:rowOff>28581</xdr:rowOff>
    </xdr:to>
    <xdr:cxnSp macro="">
      <xdr:nvCxnSpPr>
        <xdr:cNvPr id="697" name="直線コネクタ 696"/>
        <xdr:cNvCxnSpPr/>
      </xdr:nvCxnSpPr>
      <xdr:spPr>
        <a:xfrm flipV="1">
          <a:off x="13703300" y="16656988"/>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159111</xdr:rowOff>
    </xdr:from>
    <xdr:to>
      <xdr:col>19</xdr:col>
      <xdr:colOff>644525</xdr:colOff>
      <xdr:row>97</xdr:row>
      <xdr:rowOff>28581</xdr:rowOff>
    </xdr:to>
    <xdr:cxnSp macro="">
      <xdr:nvCxnSpPr>
        <xdr:cNvPr id="700" name="直線コネクタ 699"/>
        <xdr:cNvCxnSpPr/>
      </xdr:nvCxnSpPr>
      <xdr:spPr>
        <a:xfrm>
          <a:off x="12814300" y="16618311"/>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10643</xdr:rowOff>
    </xdr:from>
    <xdr:to>
      <xdr:col>23</xdr:col>
      <xdr:colOff>568325</xdr:colOff>
      <xdr:row>97</xdr:row>
      <xdr:rowOff>112243</xdr:rowOff>
    </xdr:to>
    <xdr:sp macro="" textlink="">
      <xdr:nvSpPr>
        <xdr:cNvPr id="710" name="円/楕円 709"/>
        <xdr:cNvSpPr/>
      </xdr:nvSpPr>
      <xdr:spPr>
        <a:xfrm>
          <a:off x="162687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33520</xdr:rowOff>
    </xdr:from>
    <xdr:ext cx="599010" cy="259045"/>
    <xdr:sp macro="" textlink="">
      <xdr:nvSpPr>
        <xdr:cNvPr id="711" name="公債費該当値テキスト"/>
        <xdr:cNvSpPr txBox="1"/>
      </xdr:nvSpPr>
      <xdr:spPr>
        <a:xfrm>
          <a:off x="16370300" y="164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171,080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142570</xdr:rowOff>
    </xdr:from>
    <xdr:to>
      <xdr:col>22</xdr:col>
      <xdr:colOff>415925</xdr:colOff>
      <xdr:row>97</xdr:row>
      <xdr:rowOff>72720</xdr:rowOff>
    </xdr:to>
    <xdr:sp macro="" textlink="">
      <xdr:nvSpPr>
        <xdr:cNvPr id="712" name="円/楕円 711"/>
        <xdr:cNvSpPr/>
      </xdr:nvSpPr>
      <xdr:spPr>
        <a:xfrm>
          <a:off x="15430500" y="166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89247</xdr:rowOff>
    </xdr:from>
    <xdr:ext cx="599010" cy="259045"/>
    <xdr:sp macro="" textlink="">
      <xdr:nvSpPr>
        <xdr:cNvPr id="713" name="テキスト ボックス 712"/>
        <xdr:cNvSpPr txBox="1"/>
      </xdr:nvSpPr>
      <xdr:spPr>
        <a:xfrm>
          <a:off x="15181794" y="1637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146988</xdr:rowOff>
    </xdr:from>
    <xdr:to>
      <xdr:col>21</xdr:col>
      <xdr:colOff>212725</xdr:colOff>
      <xdr:row>97</xdr:row>
      <xdr:rowOff>77138</xdr:rowOff>
    </xdr:to>
    <xdr:sp macro="" textlink="">
      <xdr:nvSpPr>
        <xdr:cNvPr id="714" name="円/楕円 713"/>
        <xdr:cNvSpPr/>
      </xdr:nvSpPr>
      <xdr:spPr>
        <a:xfrm>
          <a:off x="14541500" y="166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93665</xdr:rowOff>
    </xdr:from>
    <xdr:ext cx="599010" cy="259045"/>
    <xdr:sp macro="" textlink="">
      <xdr:nvSpPr>
        <xdr:cNvPr id="715" name="テキスト ボックス 714"/>
        <xdr:cNvSpPr txBox="1"/>
      </xdr:nvSpPr>
      <xdr:spPr>
        <a:xfrm>
          <a:off x="14292794" y="1638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149231</xdr:rowOff>
    </xdr:from>
    <xdr:to>
      <xdr:col>20</xdr:col>
      <xdr:colOff>9525</xdr:colOff>
      <xdr:row>97</xdr:row>
      <xdr:rowOff>79381</xdr:rowOff>
    </xdr:to>
    <xdr:sp macro="" textlink="">
      <xdr:nvSpPr>
        <xdr:cNvPr id="716" name="円/楕円 715"/>
        <xdr:cNvSpPr/>
      </xdr:nvSpPr>
      <xdr:spPr>
        <a:xfrm>
          <a:off x="13652500" y="166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95908</xdr:rowOff>
    </xdr:from>
    <xdr:ext cx="599010" cy="259045"/>
    <xdr:sp macro="" textlink="">
      <xdr:nvSpPr>
        <xdr:cNvPr id="717" name="テキスト ボックス 716"/>
        <xdr:cNvSpPr txBox="1"/>
      </xdr:nvSpPr>
      <xdr:spPr>
        <a:xfrm>
          <a:off x="13403794" y="1638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108311</xdr:rowOff>
    </xdr:from>
    <xdr:to>
      <xdr:col>18</xdr:col>
      <xdr:colOff>492125</xdr:colOff>
      <xdr:row>97</xdr:row>
      <xdr:rowOff>38461</xdr:rowOff>
    </xdr:to>
    <xdr:sp macro="" textlink="">
      <xdr:nvSpPr>
        <xdr:cNvPr id="718" name="円/楕円 717"/>
        <xdr:cNvSpPr/>
      </xdr:nvSpPr>
      <xdr:spPr>
        <a:xfrm>
          <a:off x="12763500" y="165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54988</xdr:rowOff>
    </xdr:from>
    <xdr:ext cx="599010" cy="259045"/>
    <xdr:sp macro="" textlink="">
      <xdr:nvSpPr>
        <xdr:cNvPr id="719" name="テキスト ボックス 718"/>
        <xdr:cNvSpPr txBox="1"/>
      </xdr:nvSpPr>
      <xdr:spPr>
        <a:xfrm>
          <a:off x="12514794" y="1634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商工費は、住民一人当たり</a:t>
          </a:r>
          <a:r>
            <a:rPr kumimoji="1" lang="en-US" altLang="ja-JP" sz="1300">
              <a:latin typeface="+mn-ea"/>
              <a:ea typeface="+mn-ea"/>
            </a:rPr>
            <a:t>193,695</a:t>
          </a:r>
          <a:r>
            <a:rPr kumimoji="1" lang="ja-JP" altLang="en-US" sz="1300">
              <a:latin typeface="+mn-ea"/>
              <a:ea typeface="+mn-ea"/>
            </a:rPr>
            <a:t>円となっており、類似団体平均と比較して</a:t>
          </a:r>
          <a:r>
            <a:rPr kumimoji="1" lang="en-US" altLang="ja-JP" sz="1300">
              <a:latin typeface="+mn-ea"/>
              <a:ea typeface="+mn-ea"/>
            </a:rPr>
            <a:t>145,508</a:t>
          </a:r>
          <a:r>
            <a:rPr kumimoji="1" lang="ja-JP" altLang="en-US" sz="1300">
              <a:latin typeface="+mn-ea"/>
              <a:ea typeface="+mn-ea"/>
            </a:rPr>
            <a:t>円高い状況となっている。これは、</a:t>
          </a:r>
          <a:r>
            <a:rPr kumimoji="1" lang="en-US" altLang="ja-JP" sz="1300">
              <a:latin typeface="+mn-ea"/>
              <a:ea typeface="+mn-ea"/>
            </a:rPr>
            <a:t>H27</a:t>
          </a:r>
          <a:r>
            <a:rPr kumimoji="1" lang="ja-JP" altLang="en-US" sz="1300">
              <a:latin typeface="+mn-ea"/>
              <a:ea typeface="+mn-ea"/>
            </a:rPr>
            <a:t>年度に温泉ボーリングや観光施設の修繕に</a:t>
          </a:r>
          <a:r>
            <a:rPr kumimoji="1" lang="en-US" altLang="ja-JP" sz="1300">
              <a:latin typeface="+mn-ea"/>
              <a:ea typeface="+mn-ea"/>
            </a:rPr>
            <a:t>1</a:t>
          </a:r>
          <a:r>
            <a:rPr kumimoji="1" lang="ja-JP" altLang="en-US" sz="1300">
              <a:latin typeface="+mn-ea"/>
              <a:ea typeface="+mn-ea"/>
            </a:rPr>
            <a:t>億円以上の費用を要したことが大きな要因となっている。衛生費についても、住民一人当たり</a:t>
          </a:r>
          <a:r>
            <a:rPr kumimoji="1" lang="en-US" altLang="ja-JP" sz="1300">
              <a:latin typeface="+mn-ea"/>
              <a:ea typeface="+mn-ea"/>
            </a:rPr>
            <a:t>156,764</a:t>
          </a:r>
          <a:r>
            <a:rPr kumimoji="1" lang="ja-JP" altLang="en-US" sz="1300">
              <a:latin typeface="+mn-ea"/>
              <a:ea typeface="+mn-ea"/>
            </a:rPr>
            <a:t>円となっており、類似団体平均として</a:t>
          </a:r>
          <a:r>
            <a:rPr kumimoji="1" lang="en-US" altLang="ja-JP" sz="1300">
              <a:latin typeface="+mn-ea"/>
              <a:ea typeface="+mn-ea"/>
            </a:rPr>
            <a:t>54,352</a:t>
          </a:r>
          <a:r>
            <a:rPr kumimoji="1" lang="ja-JP" altLang="en-US" sz="1300">
              <a:latin typeface="+mn-ea"/>
              <a:ea typeface="+mn-ea"/>
            </a:rPr>
            <a:t>円高い状況となっている。これは衛生費の決算額の約</a:t>
          </a:r>
          <a:r>
            <a:rPr kumimoji="1" lang="en-US" altLang="ja-JP" sz="1300">
              <a:latin typeface="+mn-ea"/>
              <a:ea typeface="+mn-ea"/>
            </a:rPr>
            <a:t>6</a:t>
          </a:r>
          <a:r>
            <a:rPr kumimoji="1" lang="ja-JP" altLang="en-US" sz="1300">
              <a:latin typeface="+mn-ea"/>
              <a:ea typeface="+mn-ea"/>
            </a:rPr>
            <a:t>割を占める簡易水道事業特別会計繰出金が高止まりしているためで、料金改定も視野に繰出金の抑制に努める。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a:t>
          </a:r>
          <a:r>
            <a:rPr kumimoji="1" lang="en-US" altLang="ja-JP" sz="1400">
              <a:latin typeface="+mn-ea"/>
              <a:ea typeface="+mn-ea"/>
            </a:rPr>
            <a:t>H26</a:t>
          </a:r>
          <a:r>
            <a:rPr kumimoji="1" lang="ja-JP" altLang="en-US" sz="1400">
              <a:latin typeface="+mn-ea"/>
              <a:ea typeface="+mn-ea"/>
            </a:rPr>
            <a:t>年度～</a:t>
          </a:r>
          <a:r>
            <a:rPr kumimoji="1" lang="en-US" altLang="ja-JP" sz="1400">
              <a:latin typeface="+mn-ea"/>
              <a:ea typeface="+mn-ea"/>
            </a:rPr>
            <a:t>H27</a:t>
          </a:r>
          <a:r>
            <a:rPr kumimoji="1" lang="ja-JP" altLang="en-US" sz="1400">
              <a:latin typeface="+mn-ea"/>
              <a:ea typeface="+mn-ea"/>
            </a:rPr>
            <a:t>年度にかけて災害普及事業や旧中学校改修等の大型事業があったため、</a:t>
          </a:r>
          <a:r>
            <a:rPr kumimoji="1" lang="en-US" altLang="ja-JP" sz="1400">
              <a:latin typeface="+mn-ea"/>
              <a:ea typeface="+mn-ea"/>
            </a:rPr>
            <a:t>2</a:t>
          </a:r>
          <a:r>
            <a:rPr kumimoji="1" lang="ja-JP" altLang="en-US" sz="1400">
              <a:latin typeface="+mn-ea"/>
              <a:ea typeface="+mn-ea"/>
            </a:rPr>
            <a:t>年連続で実質単年度収支は赤字となっているが、財政調整基金の取崩しにより実質収支は黒字となっている。財政調整基金残高の標準財政規模比は</a:t>
          </a:r>
          <a:r>
            <a:rPr kumimoji="1" lang="en-US" altLang="ja-JP" sz="1400">
              <a:latin typeface="+mn-ea"/>
              <a:ea typeface="+mn-ea"/>
            </a:rPr>
            <a:t>H27</a:t>
          </a:r>
          <a:r>
            <a:rPr kumimoji="1" lang="ja-JP" altLang="en-US" sz="1400">
              <a:latin typeface="+mn-ea"/>
              <a:ea typeface="+mn-ea"/>
            </a:rPr>
            <a:t>年度末で</a:t>
          </a:r>
          <a:r>
            <a:rPr kumimoji="1" lang="en-US" altLang="ja-JP" sz="1400">
              <a:latin typeface="+mn-ea"/>
              <a:ea typeface="+mn-ea"/>
            </a:rPr>
            <a:t>134.43%</a:t>
          </a:r>
          <a:r>
            <a:rPr kumimoji="1" lang="ja-JP" altLang="en-US" sz="1400">
              <a:latin typeface="+mn-ea"/>
              <a:ea typeface="+mn-ea"/>
            </a:rPr>
            <a:t>となっている。</a:t>
          </a:r>
          <a:endParaRPr kumimoji="1" lang="en-US" altLang="ja-JP" sz="1400">
            <a:latin typeface="+mn-ea"/>
            <a:ea typeface="+mn-ea"/>
          </a:endParaRPr>
        </a:p>
        <a:p>
          <a:r>
            <a:rPr kumimoji="1" lang="ja-JP" altLang="en-US" sz="1400">
              <a:latin typeface="+mn-ea"/>
              <a:ea typeface="+mn-ea"/>
            </a:rPr>
            <a:t>　今後も、事務事業の見直し・統廃合など歳出の合理化等行財政改革を推進し、健全な財政運営に努めていく。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全ての会計において黒字である。近年、連結実質黒字額は標準財政規模比</a:t>
          </a:r>
          <a:r>
            <a:rPr kumimoji="1" lang="en-US" altLang="ja-JP" sz="1400">
              <a:latin typeface="+mn-ea"/>
              <a:ea typeface="+mn-ea"/>
            </a:rPr>
            <a:t>4%</a:t>
          </a:r>
          <a:r>
            <a:rPr kumimoji="1" lang="ja-JP" altLang="en-US" sz="1400">
              <a:latin typeface="+mn-ea"/>
              <a:ea typeface="+mn-ea"/>
            </a:rPr>
            <a:t>～</a:t>
          </a:r>
          <a:r>
            <a:rPr kumimoji="1" lang="en-US" altLang="ja-JP" sz="1400">
              <a:latin typeface="+mn-ea"/>
              <a:ea typeface="+mn-ea"/>
            </a:rPr>
            <a:t>6%</a:t>
          </a:r>
          <a:r>
            <a:rPr kumimoji="1" lang="ja-JP" altLang="en-US" sz="1400">
              <a:latin typeface="+mn-ea"/>
              <a:ea typeface="+mn-ea"/>
            </a:rPr>
            <a:t>程度で推移している。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総じて元利償還金や公営企業債の元利償還金に対する繰入金は減少傾向にある。唯一、債務負担行為に基づく支出額が、</a:t>
          </a:r>
          <a:r>
            <a:rPr kumimoji="1" lang="en-US" altLang="ja-JP" sz="1400">
              <a:latin typeface="+mn-ea"/>
              <a:ea typeface="+mn-ea"/>
            </a:rPr>
            <a:t>H27</a:t>
          </a:r>
          <a:r>
            <a:rPr kumimoji="1" lang="ja-JP" altLang="en-US" sz="1400">
              <a:latin typeface="+mn-ea"/>
              <a:ea typeface="+mn-ea"/>
            </a:rPr>
            <a:t>年度から新た発生した費用</a:t>
          </a:r>
          <a:r>
            <a:rPr kumimoji="1" lang="en-US" altLang="ja-JP" sz="1400">
              <a:latin typeface="+mn-ea"/>
              <a:ea typeface="+mn-ea"/>
            </a:rPr>
            <a:t>(</a:t>
          </a:r>
          <a:r>
            <a:rPr kumimoji="1" lang="ja-JP" altLang="en-US" sz="1400">
              <a:latin typeface="+mn-ea"/>
              <a:ea typeface="+mn-ea"/>
            </a:rPr>
            <a:t>電算システムクラウドサービス利用料</a:t>
          </a:r>
          <a:r>
            <a:rPr kumimoji="1" lang="en-US" altLang="ja-JP" sz="1400">
              <a:latin typeface="+mn-ea"/>
              <a:ea typeface="+mn-ea"/>
            </a:rPr>
            <a:t>)</a:t>
          </a:r>
          <a:r>
            <a:rPr kumimoji="1" lang="ja-JP" altLang="en-US" sz="1400">
              <a:latin typeface="+mn-ea"/>
              <a:ea typeface="+mn-ea"/>
            </a:rPr>
            <a:t>があり、増加に転じている。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充当可能基金は</a:t>
          </a:r>
          <a:r>
            <a:rPr kumimoji="1" lang="en-US" altLang="ja-JP" sz="1400">
              <a:latin typeface="+mn-ea"/>
              <a:ea typeface="+mn-ea"/>
            </a:rPr>
            <a:t>H26</a:t>
          </a:r>
          <a:r>
            <a:rPr kumimoji="1" lang="ja-JP" altLang="en-US" sz="1400">
              <a:latin typeface="+mn-ea"/>
              <a:ea typeface="+mn-ea"/>
            </a:rPr>
            <a:t>、</a:t>
          </a:r>
          <a:r>
            <a:rPr kumimoji="1" lang="en-US" altLang="ja-JP" sz="1400">
              <a:latin typeface="+mn-ea"/>
              <a:ea typeface="+mn-ea"/>
            </a:rPr>
            <a:t>H27</a:t>
          </a:r>
          <a:r>
            <a:rPr kumimoji="1" lang="ja-JP" altLang="en-US" sz="1400">
              <a:latin typeface="+mn-ea"/>
              <a:ea typeface="+mn-ea"/>
            </a:rPr>
            <a:t>年度で減少するも、いまだ将来負担額を超える残高を有している。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AC6" sqref="AC6:AL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2464674</v>
      </c>
      <c r="BO4" s="409"/>
      <c r="BP4" s="409"/>
      <c r="BQ4" s="409"/>
      <c r="BR4" s="409"/>
      <c r="BS4" s="409"/>
      <c r="BT4" s="409"/>
      <c r="BU4" s="410"/>
      <c r="BV4" s="408">
        <v>2432966</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2378233</v>
      </c>
      <c r="BO5" s="414"/>
      <c r="BP5" s="414"/>
      <c r="BQ5" s="414"/>
      <c r="BR5" s="414"/>
      <c r="BS5" s="414"/>
      <c r="BT5" s="414"/>
      <c r="BU5" s="415"/>
      <c r="BV5" s="413">
        <v>2291793</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90.2</v>
      </c>
      <c r="CU5" s="384"/>
      <c r="CV5" s="384"/>
      <c r="CW5" s="384"/>
      <c r="CX5" s="384"/>
      <c r="CY5" s="384"/>
      <c r="CZ5" s="384"/>
      <c r="DA5" s="385"/>
      <c r="DB5" s="383">
        <v>87.3</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86441</v>
      </c>
      <c r="BO6" s="414"/>
      <c r="BP6" s="414"/>
      <c r="BQ6" s="414"/>
      <c r="BR6" s="414"/>
      <c r="BS6" s="414"/>
      <c r="BT6" s="414"/>
      <c r="BU6" s="415"/>
      <c r="BV6" s="413">
        <v>141173</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94.5</v>
      </c>
      <c r="CU6" s="560"/>
      <c r="CV6" s="560"/>
      <c r="CW6" s="560"/>
      <c r="CX6" s="560"/>
      <c r="CY6" s="560"/>
      <c r="CZ6" s="560"/>
      <c r="DA6" s="561"/>
      <c r="DB6" s="559">
        <v>91.6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15429</v>
      </c>
      <c r="BO7" s="414"/>
      <c r="BP7" s="414"/>
      <c r="BQ7" s="414"/>
      <c r="BR7" s="414"/>
      <c r="BS7" s="414"/>
      <c r="BT7" s="414"/>
      <c r="BU7" s="415"/>
      <c r="BV7" s="413">
        <v>71751</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1368726</v>
      </c>
      <c r="CU7" s="414"/>
      <c r="CV7" s="414"/>
      <c r="CW7" s="414"/>
      <c r="CX7" s="414"/>
      <c r="CY7" s="414"/>
      <c r="CZ7" s="414"/>
      <c r="DA7" s="415"/>
      <c r="DB7" s="413">
        <v>1325684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76</v>
      </c>
      <c r="AV8" s="471"/>
      <c r="AW8" s="471"/>
      <c r="AX8" s="471"/>
      <c r="AY8" s="393" t="s">
        <v>90</v>
      </c>
      <c r="AZ8" s="394"/>
      <c r="BA8" s="394"/>
      <c r="BB8" s="394"/>
      <c r="BC8" s="394"/>
      <c r="BD8" s="394"/>
      <c r="BE8" s="394"/>
      <c r="BF8" s="394"/>
      <c r="BG8" s="394"/>
      <c r="BH8" s="394"/>
      <c r="BI8" s="394"/>
      <c r="BJ8" s="394"/>
      <c r="BK8" s="394"/>
      <c r="BL8" s="394"/>
      <c r="BM8" s="395"/>
      <c r="BN8" s="413">
        <v>71012</v>
      </c>
      <c r="BO8" s="414"/>
      <c r="BP8" s="414"/>
      <c r="BQ8" s="414"/>
      <c r="BR8" s="414"/>
      <c r="BS8" s="414"/>
      <c r="BT8" s="414"/>
      <c r="BU8" s="415"/>
      <c r="BV8" s="413">
        <v>69422</v>
      </c>
      <c r="BW8" s="414"/>
      <c r="BX8" s="414"/>
      <c r="BY8" s="414"/>
      <c r="BZ8" s="414"/>
      <c r="CA8" s="414"/>
      <c r="CB8" s="414"/>
      <c r="CC8" s="415"/>
      <c r="CD8" s="422" t="s">
        <v>91</v>
      </c>
      <c r="CE8" s="423"/>
      <c r="CF8" s="423"/>
      <c r="CG8" s="423"/>
      <c r="CH8" s="423"/>
      <c r="CI8" s="423"/>
      <c r="CJ8" s="423"/>
      <c r="CK8" s="423"/>
      <c r="CL8" s="423"/>
      <c r="CM8" s="423"/>
      <c r="CN8" s="423"/>
      <c r="CO8" s="423"/>
      <c r="CP8" s="423"/>
      <c r="CQ8" s="423"/>
      <c r="CR8" s="423"/>
      <c r="CS8" s="424"/>
      <c r="CT8" s="522">
        <v>0.09</v>
      </c>
      <c r="CU8" s="523"/>
      <c r="CV8" s="523"/>
      <c r="CW8" s="523"/>
      <c r="CX8" s="523"/>
      <c r="CY8" s="523"/>
      <c r="CZ8" s="523"/>
      <c r="DA8" s="524"/>
      <c r="DB8" s="522">
        <v>0.09</v>
      </c>
      <c r="DC8" s="523"/>
      <c r="DD8" s="523"/>
      <c r="DE8" s="523"/>
      <c r="DF8" s="523"/>
      <c r="DG8" s="523"/>
      <c r="DH8" s="523"/>
      <c r="DI8" s="524"/>
      <c r="DJ8" s="137"/>
      <c r="DK8" s="137"/>
      <c r="DL8" s="137"/>
      <c r="DM8" s="137"/>
      <c r="DN8" s="137"/>
      <c r="DO8" s="137"/>
    </row>
    <row r="9" spans="1:119" ht="18.75" customHeight="1" thickBot="1">
      <c r="A9" s="138"/>
      <c r="B9" s="548" t="s">
        <v>92</v>
      </c>
      <c r="C9" s="549"/>
      <c r="D9" s="549"/>
      <c r="E9" s="549"/>
      <c r="F9" s="549"/>
      <c r="G9" s="549"/>
      <c r="H9" s="549"/>
      <c r="I9" s="549"/>
      <c r="J9" s="549"/>
      <c r="K9" s="476"/>
      <c r="L9" s="550" t="s">
        <v>93</v>
      </c>
      <c r="M9" s="551"/>
      <c r="N9" s="551"/>
      <c r="O9" s="551"/>
      <c r="P9" s="551"/>
      <c r="Q9" s="552"/>
      <c r="R9" s="553">
        <v>1415</v>
      </c>
      <c r="S9" s="554"/>
      <c r="T9" s="554"/>
      <c r="U9" s="554"/>
      <c r="V9" s="555"/>
      <c r="W9" s="492" t="s">
        <v>94</v>
      </c>
      <c r="X9" s="493"/>
      <c r="Y9" s="493"/>
      <c r="Z9" s="493"/>
      <c r="AA9" s="493"/>
      <c r="AB9" s="493"/>
      <c r="AC9" s="493"/>
      <c r="AD9" s="493"/>
      <c r="AE9" s="493"/>
      <c r="AF9" s="493"/>
      <c r="AG9" s="493"/>
      <c r="AH9" s="493"/>
      <c r="AI9" s="493"/>
      <c r="AJ9" s="493"/>
      <c r="AK9" s="493"/>
      <c r="AL9" s="556"/>
      <c r="AM9" s="482" t="s">
        <v>95</v>
      </c>
      <c r="AN9" s="387"/>
      <c r="AO9" s="387"/>
      <c r="AP9" s="387"/>
      <c r="AQ9" s="387"/>
      <c r="AR9" s="387"/>
      <c r="AS9" s="387"/>
      <c r="AT9" s="388"/>
      <c r="AU9" s="470" t="s">
        <v>76</v>
      </c>
      <c r="AV9" s="471"/>
      <c r="AW9" s="471"/>
      <c r="AX9" s="471"/>
      <c r="AY9" s="393" t="s">
        <v>96</v>
      </c>
      <c r="AZ9" s="394"/>
      <c r="BA9" s="394"/>
      <c r="BB9" s="394"/>
      <c r="BC9" s="394"/>
      <c r="BD9" s="394"/>
      <c r="BE9" s="394"/>
      <c r="BF9" s="394"/>
      <c r="BG9" s="394"/>
      <c r="BH9" s="394"/>
      <c r="BI9" s="394"/>
      <c r="BJ9" s="394"/>
      <c r="BK9" s="394"/>
      <c r="BL9" s="394"/>
      <c r="BM9" s="395"/>
      <c r="BN9" s="413">
        <v>1590</v>
      </c>
      <c r="BO9" s="414"/>
      <c r="BP9" s="414"/>
      <c r="BQ9" s="414"/>
      <c r="BR9" s="414"/>
      <c r="BS9" s="414"/>
      <c r="BT9" s="414"/>
      <c r="BU9" s="415"/>
      <c r="BV9" s="413">
        <v>14157</v>
      </c>
      <c r="BW9" s="414"/>
      <c r="BX9" s="414"/>
      <c r="BY9" s="414"/>
      <c r="BZ9" s="414"/>
      <c r="CA9" s="414"/>
      <c r="CB9" s="414"/>
      <c r="CC9" s="415"/>
      <c r="CD9" s="422" t="s">
        <v>97</v>
      </c>
      <c r="CE9" s="423"/>
      <c r="CF9" s="423"/>
      <c r="CG9" s="423"/>
      <c r="CH9" s="423"/>
      <c r="CI9" s="423"/>
      <c r="CJ9" s="423"/>
      <c r="CK9" s="423"/>
      <c r="CL9" s="423"/>
      <c r="CM9" s="423"/>
      <c r="CN9" s="423"/>
      <c r="CO9" s="423"/>
      <c r="CP9" s="423"/>
      <c r="CQ9" s="423"/>
      <c r="CR9" s="423"/>
      <c r="CS9" s="424"/>
      <c r="CT9" s="383">
        <v>10.7</v>
      </c>
      <c r="CU9" s="384"/>
      <c r="CV9" s="384"/>
      <c r="CW9" s="384"/>
      <c r="CX9" s="384"/>
      <c r="CY9" s="384"/>
      <c r="CZ9" s="384"/>
      <c r="DA9" s="385"/>
      <c r="DB9" s="383">
        <v>13.1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98</v>
      </c>
      <c r="M10" s="387"/>
      <c r="N10" s="387"/>
      <c r="O10" s="387"/>
      <c r="P10" s="387"/>
      <c r="Q10" s="388"/>
      <c r="R10" s="389">
        <v>1594</v>
      </c>
      <c r="S10" s="390"/>
      <c r="T10" s="390"/>
      <c r="U10" s="390"/>
      <c r="V10" s="392"/>
      <c r="W10" s="557"/>
      <c r="X10" s="375"/>
      <c r="Y10" s="375"/>
      <c r="Z10" s="375"/>
      <c r="AA10" s="375"/>
      <c r="AB10" s="375"/>
      <c r="AC10" s="375"/>
      <c r="AD10" s="375"/>
      <c r="AE10" s="375"/>
      <c r="AF10" s="375"/>
      <c r="AG10" s="375"/>
      <c r="AH10" s="375"/>
      <c r="AI10" s="375"/>
      <c r="AJ10" s="375"/>
      <c r="AK10" s="375"/>
      <c r="AL10" s="558"/>
      <c r="AM10" s="482" t="s">
        <v>99</v>
      </c>
      <c r="AN10" s="387"/>
      <c r="AO10" s="387"/>
      <c r="AP10" s="387"/>
      <c r="AQ10" s="387"/>
      <c r="AR10" s="387"/>
      <c r="AS10" s="387"/>
      <c r="AT10" s="388"/>
      <c r="AU10" s="470" t="s">
        <v>100</v>
      </c>
      <c r="AV10" s="471"/>
      <c r="AW10" s="471"/>
      <c r="AX10" s="471"/>
      <c r="AY10" s="393" t="s">
        <v>101</v>
      </c>
      <c r="AZ10" s="394"/>
      <c r="BA10" s="394"/>
      <c r="BB10" s="394"/>
      <c r="BC10" s="394"/>
      <c r="BD10" s="394"/>
      <c r="BE10" s="394"/>
      <c r="BF10" s="394"/>
      <c r="BG10" s="394"/>
      <c r="BH10" s="394"/>
      <c r="BI10" s="394"/>
      <c r="BJ10" s="394"/>
      <c r="BK10" s="394"/>
      <c r="BL10" s="394"/>
      <c r="BM10" s="395"/>
      <c r="BN10" s="413">
        <v>166526</v>
      </c>
      <c r="BO10" s="414"/>
      <c r="BP10" s="414"/>
      <c r="BQ10" s="414"/>
      <c r="BR10" s="414"/>
      <c r="BS10" s="414"/>
      <c r="BT10" s="414"/>
      <c r="BU10" s="415"/>
      <c r="BV10" s="413">
        <v>130565</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100</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1420</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383238</v>
      </c>
      <c r="BO12" s="414"/>
      <c r="BP12" s="414"/>
      <c r="BQ12" s="414"/>
      <c r="BR12" s="414"/>
      <c r="BS12" s="414"/>
      <c r="BT12" s="414"/>
      <c r="BU12" s="415"/>
      <c r="BV12" s="413">
        <v>446748</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1420</v>
      </c>
      <c r="S13" s="515"/>
      <c r="T13" s="515"/>
      <c r="U13" s="515"/>
      <c r="V13" s="516"/>
      <c r="W13" s="502" t="s">
        <v>119</v>
      </c>
      <c r="X13" s="426"/>
      <c r="Y13" s="426"/>
      <c r="Z13" s="426"/>
      <c r="AA13" s="426"/>
      <c r="AB13" s="427"/>
      <c r="AC13" s="389">
        <v>233</v>
      </c>
      <c r="AD13" s="390"/>
      <c r="AE13" s="390"/>
      <c r="AF13" s="390"/>
      <c r="AG13" s="391"/>
      <c r="AH13" s="389">
        <v>305</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-215122</v>
      </c>
      <c r="BO13" s="414"/>
      <c r="BP13" s="414"/>
      <c r="BQ13" s="414"/>
      <c r="BR13" s="414"/>
      <c r="BS13" s="414"/>
      <c r="BT13" s="414"/>
      <c r="BU13" s="415"/>
      <c r="BV13" s="413">
        <v>-302026</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11.5</v>
      </c>
      <c r="CU13" s="384"/>
      <c r="CV13" s="384"/>
      <c r="CW13" s="384"/>
      <c r="CX13" s="384"/>
      <c r="CY13" s="384"/>
      <c r="CZ13" s="384"/>
      <c r="DA13" s="385"/>
      <c r="DB13" s="383">
        <v>11.4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1473</v>
      </c>
      <c r="S14" s="515"/>
      <c r="T14" s="515"/>
      <c r="U14" s="515"/>
      <c r="V14" s="516"/>
      <c r="W14" s="517"/>
      <c r="X14" s="429"/>
      <c r="Y14" s="429"/>
      <c r="Z14" s="429"/>
      <c r="AA14" s="429"/>
      <c r="AB14" s="430"/>
      <c r="AC14" s="507">
        <v>26.2</v>
      </c>
      <c r="AD14" s="508"/>
      <c r="AE14" s="508"/>
      <c r="AF14" s="508"/>
      <c r="AG14" s="509"/>
      <c r="AH14" s="507">
        <v>35.5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1473</v>
      </c>
      <c r="S15" s="515"/>
      <c r="T15" s="515"/>
      <c r="U15" s="515"/>
      <c r="V15" s="516"/>
      <c r="W15" s="502" t="s">
        <v>125</v>
      </c>
      <c r="X15" s="426"/>
      <c r="Y15" s="426"/>
      <c r="Z15" s="426"/>
      <c r="AA15" s="426"/>
      <c r="AB15" s="427"/>
      <c r="AC15" s="389">
        <v>272</v>
      </c>
      <c r="AD15" s="390"/>
      <c r="AE15" s="390"/>
      <c r="AF15" s="390"/>
      <c r="AG15" s="391"/>
      <c r="AH15" s="389">
        <v>215</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125164</v>
      </c>
      <c r="BO15" s="409"/>
      <c r="BP15" s="409"/>
      <c r="BQ15" s="409"/>
      <c r="BR15" s="409"/>
      <c r="BS15" s="409"/>
      <c r="BT15" s="409"/>
      <c r="BU15" s="410"/>
      <c r="BV15" s="408">
        <v>117508</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30.6</v>
      </c>
      <c r="AD16" s="508"/>
      <c r="AE16" s="508"/>
      <c r="AF16" s="508"/>
      <c r="AG16" s="509"/>
      <c r="AH16" s="507">
        <v>25.1</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1276659</v>
      </c>
      <c r="BO16" s="414"/>
      <c r="BP16" s="414"/>
      <c r="BQ16" s="414"/>
      <c r="BR16" s="414"/>
      <c r="BS16" s="414"/>
      <c r="BT16" s="414"/>
      <c r="BU16" s="415"/>
      <c r="BV16" s="413">
        <v>1232728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383</v>
      </c>
      <c r="AD17" s="390"/>
      <c r="AE17" s="390"/>
      <c r="AF17" s="390"/>
      <c r="AG17" s="391"/>
      <c r="AH17" s="389">
        <v>338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155491</v>
      </c>
      <c r="BO17" s="414"/>
      <c r="BP17" s="414"/>
      <c r="BQ17" s="414"/>
      <c r="BR17" s="414"/>
      <c r="BS17" s="414"/>
      <c r="BT17" s="414"/>
      <c r="BU17" s="415"/>
      <c r="BV17" s="413">
        <v>148175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246.02</v>
      </c>
      <c r="M18" s="478"/>
      <c r="N18" s="478"/>
      <c r="O18" s="478"/>
      <c r="P18" s="478"/>
      <c r="Q18" s="478"/>
      <c r="R18" s="479"/>
      <c r="S18" s="479"/>
      <c r="T18" s="479"/>
      <c r="U18" s="479"/>
      <c r="V18" s="480"/>
      <c r="W18" s="494"/>
      <c r="X18" s="495"/>
      <c r="Y18" s="495"/>
      <c r="Z18" s="495"/>
      <c r="AA18" s="495"/>
      <c r="AB18" s="503"/>
      <c r="AC18" s="377">
        <v>43.1</v>
      </c>
      <c r="AD18" s="378"/>
      <c r="AE18" s="378"/>
      <c r="AF18" s="378"/>
      <c r="AG18" s="481"/>
      <c r="AH18" s="377">
        <v>39.4</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1249035</v>
      </c>
      <c r="BO18" s="414"/>
      <c r="BP18" s="414"/>
      <c r="BQ18" s="414"/>
      <c r="BR18" s="414"/>
      <c r="BS18" s="414"/>
      <c r="BT18" s="414"/>
      <c r="BU18" s="415"/>
      <c r="BV18" s="413">
        <v>1172105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2098451</v>
      </c>
      <c r="BO19" s="414"/>
      <c r="BP19" s="414"/>
      <c r="BQ19" s="414"/>
      <c r="BR19" s="414"/>
      <c r="BS19" s="414"/>
      <c r="BT19" s="414"/>
      <c r="BU19" s="415"/>
      <c r="BV19" s="413">
        <v>2014148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488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1604784</v>
      </c>
      <c r="BO23" s="414"/>
      <c r="BP23" s="414"/>
      <c r="BQ23" s="414"/>
      <c r="BR23" s="414"/>
      <c r="BS23" s="414"/>
      <c r="BT23" s="414"/>
      <c r="BU23" s="415"/>
      <c r="BV23" s="413">
        <v>1734757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6780</v>
      </c>
      <c r="R24" s="390"/>
      <c r="S24" s="390"/>
      <c r="T24" s="390"/>
      <c r="U24" s="390"/>
      <c r="V24" s="391"/>
      <c r="W24" s="455"/>
      <c r="X24" s="446"/>
      <c r="Y24" s="447"/>
      <c r="Z24" s="386" t="s">
        <v>148</v>
      </c>
      <c r="AA24" s="387"/>
      <c r="AB24" s="387"/>
      <c r="AC24" s="387"/>
      <c r="AD24" s="387"/>
      <c r="AE24" s="387"/>
      <c r="AF24" s="387"/>
      <c r="AG24" s="388"/>
      <c r="AH24" s="389">
        <v>37</v>
      </c>
      <c r="AI24" s="390"/>
      <c r="AJ24" s="390"/>
      <c r="AK24" s="390"/>
      <c r="AL24" s="391"/>
      <c r="AM24" s="389">
        <v>106708</v>
      </c>
      <c r="AN24" s="390"/>
      <c r="AO24" s="390"/>
      <c r="AP24" s="390"/>
      <c r="AQ24" s="390"/>
      <c r="AR24" s="391"/>
      <c r="AS24" s="389">
        <v>2884</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1576433</v>
      </c>
      <c r="BO24" s="414"/>
      <c r="BP24" s="414"/>
      <c r="BQ24" s="414"/>
      <c r="BR24" s="414"/>
      <c r="BS24" s="414"/>
      <c r="BT24" s="414"/>
      <c r="BU24" s="415"/>
      <c r="BV24" s="413">
        <v>1698046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5150</v>
      </c>
      <c r="R25" s="390"/>
      <c r="S25" s="390"/>
      <c r="T25" s="390"/>
      <c r="U25" s="390"/>
      <c r="V25" s="391"/>
      <c r="W25" s="455"/>
      <c r="X25" s="446"/>
      <c r="Y25" s="447"/>
      <c r="Z25" s="386" t="s">
        <v>151</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125647</v>
      </c>
      <c r="BO25" s="409"/>
      <c r="BP25" s="409"/>
      <c r="BQ25" s="409"/>
      <c r="BR25" s="409"/>
      <c r="BS25" s="409"/>
      <c r="BT25" s="409"/>
      <c r="BU25" s="410"/>
      <c r="BV25" s="408">
        <v>148603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4750</v>
      </c>
      <c r="R26" s="390"/>
      <c r="S26" s="390"/>
      <c r="T26" s="390"/>
      <c r="U26" s="390"/>
      <c r="V26" s="391"/>
      <c r="W26" s="455"/>
      <c r="X26" s="446"/>
      <c r="Y26" s="447"/>
      <c r="Z26" s="386" t="s">
        <v>154</v>
      </c>
      <c r="AA26" s="468"/>
      <c r="AB26" s="468"/>
      <c r="AC26" s="468"/>
      <c r="AD26" s="468"/>
      <c r="AE26" s="468"/>
      <c r="AF26" s="468"/>
      <c r="AG26" s="469"/>
      <c r="AH26" s="389">
        <v>4</v>
      </c>
      <c r="AI26" s="390"/>
      <c r="AJ26" s="390"/>
      <c r="AK26" s="390"/>
      <c r="AL26" s="391"/>
      <c r="AM26" s="389">
        <v>10108</v>
      </c>
      <c r="AN26" s="390"/>
      <c r="AO26" s="390"/>
      <c r="AP26" s="390"/>
      <c r="AQ26" s="390"/>
      <c r="AR26" s="391"/>
      <c r="AS26" s="389">
        <v>2527</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156</v>
      </c>
      <c r="F27" s="387"/>
      <c r="G27" s="387"/>
      <c r="H27" s="387"/>
      <c r="I27" s="387"/>
      <c r="J27" s="387"/>
      <c r="K27" s="388"/>
      <c r="L27" s="389">
        <v>1</v>
      </c>
      <c r="M27" s="390"/>
      <c r="N27" s="390"/>
      <c r="O27" s="390"/>
      <c r="P27" s="391"/>
      <c r="Q27" s="389">
        <v>2450</v>
      </c>
      <c r="R27" s="390"/>
      <c r="S27" s="390"/>
      <c r="T27" s="390"/>
      <c r="U27" s="390"/>
      <c r="V27" s="391"/>
      <c r="W27" s="455"/>
      <c r="X27" s="446"/>
      <c r="Y27" s="447"/>
      <c r="Z27" s="386" t="s">
        <v>157</v>
      </c>
      <c r="AA27" s="387"/>
      <c r="AB27" s="387"/>
      <c r="AC27" s="387"/>
      <c r="AD27" s="387"/>
      <c r="AE27" s="387"/>
      <c r="AF27" s="387"/>
      <c r="AG27" s="388"/>
      <c r="AH27" s="389">
        <v>2</v>
      </c>
      <c r="AI27" s="390"/>
      <c r="AJ27" s="390"/>
      <c r="AK27" s="390"/>
      <c r="AL27" s="391"/>
      <c r="AM27" s="389" t="s">
        <v>158</v>
      </c>
      <c r="AN27" s="390"/>
      <c r="AO27" s="390"/>
      <c r="AP27" s="390"/>
      <c r="AQ27" s="390"/>
      <c r="AR27" s="391"/>
      <c r="AS27" s="389" t="s">
        <v>158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84</v>
      </c>
      <c r="BO27" s="417"/>
      <c r="BP27" s="417"/>
      <c r="BQ27" s="417"/>
      <c r="BR27" s="417"/>
      <c r="BS27" s="417"/>
      <c r="BT27" s="417"/>
      <c r="BU27" s="418"/>
      <c r="BV27" s="416">
        <v>84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2170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1839961</v>
      </c>
      <c r="BO28" s="409"/>
      <c r="BP28" s="409"/>
      <c r="BQ28" s="409"/>
      <c r="BR28" s="409"/>
      <c r="BS28" s="409"/>
      <c r="BT28" s="409"/>
      <c r="BU28" s="410"/>
      <c r="BV28" s="408">
        <v>2016673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4</v>
      </c>
      <c r="M29" s="390"/>
      <c r="N29" s="390"/>
      <c r="O29" s="390"/>
      <c r="P29" s="391"/>
      <c r="Q29" s="389">
        <v>2080</v>
      </c>
      <c r="R29" s="390"/>
      <c r="S29" s="390"/>
      <c r="T29" s="390"/>
      <c r="U29" s="390"/>
      <c r="V29" s="391"/>
      <c r="W29" s="456"/>
      <c r="X29" s="457"/>
      <c r="Y29" s="458"/>
      <c r="Z29" s="386" t="s">
        <v>165</v>
      </c>
      <c r="AA29" s="387"/>
      <c r="AB29" s="387"/>
      <c r="AC29" s="387"/>
      <c r="AD29" s="387"/>
      <c r="AE29" s="387"/>
      <c r="AF29" s="387"/>
      <c r="AG29" s="388"/>
      <c r="AH29" s="389">
        <v>39</v>
      </c>
      <c r="AI29" s="390"/>
      <c r="AJ29" s="390"/>
      <c r="AK29" s="390"/>
      <c r="AL29" s="391"/>
      <c r="AM29" s="389">
        <v>113704</v>
      </c>
      <c r="AN29" s="390"/>
      <c r="AO29" s="390"/>
      <c r="AP29" s="390"/>
      <c r="AQ29" s="390"/>
      <c r="AR29" s="391"/>
      <c r="AS29" s="389">
        <v>2915</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255667</v>
      </c>
      <c r="BO29" s="414"/>
      <c r="BP29" s="414"/>
      <c r="BQ29" s="414"/>
      <c r="BR29" s="414"/>
      <c r="BS29" s="414"/>
      <c r="BT29" s="414"/>
      <c r="BU29" s="415"/>
      <c r="BV29" s="413">
        <v>241606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38070</v>
      </c>
      <c r="BO30" s="417"/>
      <c r="BP30" s="417"/>
      <c r="BQ30" s="417"/>
      <c r="BR30" s="417"/>
      <c r="BS30" s="417"/>
      <c r="BT30" s="417"/>
      <c r="BU30" s="418"/>
      <c r="BV30" s="416">
        <v>93263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青森県後期高齢者医療広域連合(一般会計)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ブナの里白神公社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青森県後期高齢者医療広域連合(特別会計)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青森県市町村総合事務組合(一般会計)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津軽広域連合(一般会計)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青森県交通災害共済組合(特別会計)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弘前地区消防事務組合(一般会計)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弘前地区環境整備事務組合(一般会計)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青森県市町村退職手当組合(一般会計)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35" sqref="B35:Y3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113277</v>
      </c>
      <c r="S5" s="669"/>
      <c r="T5" s="669"/>
      <c r="U5" s="669"/>
      <c r="V5" s="669"/>
      <c r="W5" s="669"/>
      <c r="X5" s="669"/>
      <c r="Y5" s="716"/>
      <c r="Z5" s="729">
        <v>4.5999999999999996</v>
      </c>
      <c r="AA5" s="729"/>
      <c r="AB5" s="729"/>
      <c r="AC5" s="729"/>
      <c r="AD5" s="730">
        <v>113277</v>
      </c>
      <c r="AE5" s="730"/>
      <c r="AF5" s="730"/>
      <c r="AG5" s="730"/>
      <c r="AH5" s="730"/>
      <c r="AI5" s="730"/>
      <c r="AJ5" s="730"/>
      <c r="AK5" s="730"/>
      <c r="AL5" s="717">
        <v>8.6</v>
      </c>
      <c r="AM5" s="686"/>
      <c r="AN5" s="686"/>
      <c r="AO5" s="718"/>
      <c r="AP5" s="705" t="s">
        <v>204</v>
      </c>
      <c r="AQ5" s="706"/>
      <c r="AR5" s="706"/>
      <c r="AS5" s="706"/>
      <c r="AT5" s="706"/>
      <c r="AU5" s="706"/>
      <c r="AV5" s="706"/>
      <c r="AW5" s="706"/>
      <c r="AX5" s="706"/>
      <c r="AY5" s="706"/>
      <c r="AZ5" s="706"/>
      <c r="BA5" s="706"/>
      <c r="BB5" s="706"/>
      <c r="BC5" s="706"/>
      <c r="BD5" s="706"/>
      <c r="BE5" s="706"/>
      <c r="BF5" s="707"/>
      <c r="BG5" s="618">
        <v>110576</v>
      </c>
      <c r="BH5" s="619"/>
      <c r="BI5" s="619"/>
      <c r="BJ5" s="619"/>
      <c r="BK5" s="619"/>
      <c r="BL5" s="619"/>
      <c r="BM5" s="619"/>
      <c r="BN5" s="620"/>
      <c r="BO5" s="671">
        <v>97.6</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16490</v>
      </c>
      <c r="S6" s="619"/>
      <c r="T6" s="619"/>
      <c r="U6" s="619"/>
      <c r="V6" s="619"/>
      <c r="W6" s="619"/>
      <c r="X6" s="619"/>
      <c r="Y6" s="620"/>
      <c r="Z6" s="671">
        <v>0.7</v>
      </c>
      <c r="AA6" s="671"/>
      <c r="AB6" s="671"/>
      <c r="AC6" s="671"/>
      <c r="AD6" s="672">
        <v>16490</v>
      </c>
      <c r="AE6" s="672"/>
      <c r="AF6" s="672"/>
      <c r="AG6" s="672"/>
      <c r="AH6" s="672"/>
      <c r="AI6" s="672"/>
      <c r="AJ6" s="672"/>
      <c r="AK6" s="672"/>
      <c r="AL6" s="641">
        <v>1.2</v>
      </c>
      <c r="AM6" s="673"/>
      <c r="AN6" s="673"/>
      <c r="AO6" s="674"/>
      <c r="AP6" s="615" t="s">
        <v>210</v>
      </c>
      <c r="AQ6" s="616"/>
      <c r="AR6" s="616"/>
      <c r="AS6" s="616"/>
      <c r="AT6" s="616"/>
      <c r="AU6" s="616"/>
      <c r="AV6" s="616"/>
      <c r="AW6" s="616"/>
      <c r="AX6" s="616"/>
      <c r="AY6" s="616"/>
      <c r="AZ6" s="616"/>
      <c r="BA6" s="616"/>
      <c r="BB6" s="616"/>
      <c r="BC6" s="616"/>
      <c r="BD6" s="616"/>
      <c r="BE6" s="616"/>
      <c r="BF6" s="617"/>
      <c r="BG6" s="618">
        <v>110576</v>
      </c>
      <c r="BH6" s="619"/>
      <c r="BI6" s="619"/>
      <c r="BJ6" s="619"/>
      <c r="BK6" s="619"/>
      <c r="BL6" s="619"/>
      <c r="BM6" s="619"/>
      <c r="BN6" s="620"/>
      <c r="BO6" s="671">
        <v>97.6</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40504</v>
      </c>
      <c r="CS6" s="619"/>
      <c r="CT6" s="619"/>
      <c r="CU6" s="619"/>
      <c r="CV6" s="619"/>
      <c r="CW6" s="619"/>
      <c r="CX6" s="619"/>
      <c r="CY6" s="620"/>
      <c r="CZ6" s="671">
        <v>1.7</v>
      </c>
      <c r="DA6" s="671"/>
      <c r="DB6" s="671"/>
      <c r="DC6" s="671"/>
      <c r="DD6" s="624" t="s">
        <v>205</v>
      </c>
      <c r="DE6" s="619"/>
      <c r="DF6" s="619"/>
      <c r="DG6" s="619"/>
      <c r="DH6" s="619"/>
      <c r="DI6" s="619"/>
      <c r="DJ6" s="619"/>
      <c r="DK6" s="619"/>
      <c r="DL6" s="619"/>
      <c r="DM6" s="619"/>
      <c r="DN6" s="619"/>
      <c r="DO6" s="619"/>
      <c r="DP6" s="620"/>
      <c r="DQ6" s="624">
        <v>40504</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129</v>
      </c>
      <c r="S7" s="619"/>
      <c r="T7" s="619"/>
      <c r="U7" s="619"/>
      <c r="V7" s="619"/>
      <c r="W7" s="619"/>
      <c r="X7" s="619"/>
      <c r="Y7" s="620"/>
      <c r="Z7" s="671">
        <v>0</v>
      </c>
      <c r="AA7" s="671"/>
      <c r="AB7" s="671"/>
      <c r="AC7" s="671"/>
      <c r="AD7" s="672">
        <v>129</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45070</v>
      </c>
      <c r="BH7" s="619"/>
      <c r="BI7" s="619"/>
      <c r="BJ7" s="619"/>
      <c r="BK7" s="619"/>
      <c r="BL7" s="619"/>
      <c r="BM7" s="619"/>
      <c r="BN7" s="620"/>
      <c r="BO7" s="671">
        <v>39.799999999999997</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537405</v>
      </c>
      <c r="CS7" s="619"/>
      <c r="CT7" s="619"/>
      <c r="CU7" s="619"/>
      <c r="CV7" s="619"/>
      <c r="CW7" s="619"/>
      <c r="CX7" s="619"/>
      <c r="CY7" s="620"/>
      <c r="CZ7" s="671">
        <v>22.6</v>
      </c>
      <c r="DA7" s="671"/>
      <c r="DB7" s="671"/>
      <c r="DC7" s="671"/>
      <c r="DD7" s="624">
        <v>25161</v>
      </c>
      <c r="DE7" s="619"/>
      <c r="DF7" s="619"/>
      <c r="DG7" s="619"/>
      <c r="DH7" s="619"/>
      <c r="DI7" s="619"/>
      <c r="DJ7" s="619"/>
      <c r="DK7" s="619"/>
      <c r="DL7" s="619"/>
      <c r="DM7" s="619"/>
      <c r="DN7" s="619"/>
      <c r="DO7" s="619"/>
      <c r="DP7" s="620"/>
      <c r="DQ7" s="624">
        <v>496926</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248</v>
      </c>
      <c r="S8" s="619"/>
      <c r="T8" s="619"/>
      <c r="U8" s="619"/>
      <c r="V8" s="619"/>
      <c r="W8" s="619"/>
      <c r="X8" s="619"/>
      <c r="Y8" s="620"/>
      <c r="Z8" s="671">
        <v>0</v>
      </c>
      <c r="AA8" s="671"/>
      <c r="AB8" s="671"/>
      <c r="AC8" s="671"/>
      <c r="AD8" s="672">
        <v>248</v>
      </c>
      <c r="AE8" s="672"/>
      <c r="AF8" s="672"/>
      <c r="AG8" s="672"/>
      <c r="AH8" s="672"/>
      <c r="AI8" s="672"/>
      <c r="AJ8" s="672"/>
      <c r="AK8" s="672"/>
      <c r="AL8" s="641">
        <v>0</v>
      </c>
      <c r="AM8" s="673"/>
      <c r="AN8" s="673"/>
      <c r="AO8" s="674"/>
      <c r="AP8" s="615" t="s">
        <v>216</v>
      </c>
      <c r="AQ8" s="616"/>
      <c r="AR8" s="616"/>
      <c r="AS8" s="616"/>
      <c r="AT8" s="616"/>
      <c r="AU8" s="616"/>
      <c r="AV8" s="616"/>
      <c r="AW8" s="616"/>
      <c r="AX8" s="616"/>
      <c r="AY8" s="616"/>
      <c r="AZ8" s="616"/>
      <c r="BA8" s="616"/>
      <c r="BB8" s="616"/>
      <c r="BC8" s="616"/>
      <c r="BD8" s="616"/>
      <c r="BE8" s="616"/>
      <c r="BF8" s="617"/>
      <c r="BG8" s="618">
        <v>1962</v>
      </c>
      <c r="BH8" s="619"/>
      <c r="BI8" s="619"/>
      <c r="BJ8" s="619"/>
      <c r="BK8" s="619"/>
      <c r="BL8" s="619"/>
      <c r="BM8" s="619"/>
      <c r="BN8" s="620"/>
      <c r="BO8" s="671">
        <v>1.7</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291972</v>
      </c>
      <c r="CS8" s="619"/>
      <c r="CT8" s="619"/>
      <c r="CU8" s="619"/>
      <c r="CV8" s="619"/>
      <c r="CW8" s="619"/>
      <c r="CX8" s="619"/>
      <c r="CY8" s="620"/>
      <c r="CZ8" s="671">
        <v>12.3</v>
      </c>
      <c r="DA8" s="671"/>
      <c r="DB8" s="671"/>
      <c r="DC8" s="671"/>
      <c r="DD8" s="624">
        <v>779</v>
      </c>
      <c r="DE8" s="619"/>
      <c r="DF8" s="619"/>
      <c r="DG8" s="619"/>
      <c r="DH8" s="619"/>
      <c r="DI8" s="619"/>
      <c r="DJ8" s="619"/>
      <c r="DK8" s="619"/>
      <c r="DL8" s="619"/>
      <c r="DM8" s="619"/>
      <c r="DN8" s="619"/>
      <c r="DO8" s="619"/>
      <c r="DP8" s="620"/>
      <c r="DQ8" s="624">
        <v>184100</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175</v>
      </c>
      <c r="S9" s="619"/>
      <c r="T9" s="619"/>
      <c r="U9" s="619"/>
      <c r="V9" s="619"/>
      <c r="W9" s="619"/>
      <c r="X9" s="619"/>
      <c r="Y9" s="620"/>
      <c r="Z9" s="671">
        <v>0</v>
      </c>
      <c r="AA9" s="671"/>
      <c r="AB9" s="671"/>
      <c r="AC9" s="671"/>
      <c r="AD9" s="672">
        <v>175</v>
      </c>
      <c r="AE9" s="672"/>
      <c r="AF9" s="672"/>
      <c r="AG9" s="672"/>
      <c r="AH9" s="672"/>
      <c r="AI9" s="672"/>
      <c r="AJ9" s="672"/>
      <c r="AK9" s="672"/>
      <c r="AL9" s="641">
        <v>0</v>
      </c>
      <c r="AM9" s="673"/>
      <c r="AN9" s="673"/>
      <c r="AO9" s="674"/>
      <c r="AP9" s="615" t="s">
        <v>219</v>
      </c>
      <c r="AQ9" s="616"/>
      <c r="AR9" s="616"/>
      <c r="AS9" s="616"/>
      <c r="AT9" s="616"/>
      <c r="AU9" s="616"/>
      <c r="AV9" s="616"/>
      <c r="AW9" s="616"/>
      <c r="AX9" s="616"/>
      <c r="AY9" s="616"/>
      <c r="AZ9" s="616"/>
      <c r="BA9" s="616"/>
      <c r="BB9" s="616"/>
      <c r="BC9" s="616"/>
      <c r="BD9" s="616"/>
      <c r="BE9" s="616"/>
      <c r="BF9" s="617"/>
      <c r="BG9" s="618">
        <v>30426</v>
      </c>
      <c r="BH9" s="619"/>
      <c r="BI9" s="619"/>
      <c r="BJ9" s="619"/>
      <c r="BK9" s="619"/>
      <c r="BL9" s="619"/>
      <c r="BM9" s="619"/>
      <c r="BN9" s="620"/>
      <c r="BO9" s="671">
        <v>26.9</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222605</v>
      </c>
      <c r="CS9" s="619"/>
      <c r="CT9" s="619"/>
      <c r="CU9" s="619"/>
      <c r="CV9" s="619"/>
      <c r="CW9" s="619"/>
      <c r="CX9" s="619"/>
      <c r="CY9" s="620"/>
      <c r="CZ9" s="671">
        <v>9.4</v>
      </c>
      <c r="DA9" s="671"/>
      <c r="DB9" s="671"/>
      <c r="DC9" s="671"/>
      <c r="DD9" s="624" t="s">
        <v>107</v>
      </c>
      <c r="DE9" s="619"/>
      <c r="DF9" s="619"/>
      <c r="DG9" s="619"/>
      <c r="DH9" s="619"/>
      <c r="DI9" s="619"/>
      <c r="DJ9" s="619"/>
      <c r="DK9" s="619"/>
      <c r="DL9" s="619"/>
      <c r="DM9" s="619"/>
      <c r="DN9" s="619"/>
      <c r="DO9" s="619"/>
      <c r="DP9" s="620"/>
      <c r="DQ9" s="624">
        <v>219805</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27748</v>
      </c>
      <c r="S10" s="619"/>
      <c r="T10" s="619"/>
      <c r="U10" s="619"/>
      <c r="V10" s="619"/>
      <c r="W10" s="619"/>
      <c r="X10" s="619"/>
      <c r="Y10" s="620"/>
      <c r="Z10" s="671">
        <v>1.1000000000000001</v>
      </c>
      <c r="AA10" s="671"/>
      <c r="AB10" s="671"/>
      <c r="AC10" s="671"/>
      <c r="AD10" s="672">
        <v>27748</v>
      </c>
      <c r="AE10" s="672"/>
      <c r="AF10" s="672"/>
      <c r="AG10" s="672"/>
      <c r="AH10" s="672"/>
      <c r="AI10" s="672"/>
      <c r="AJ10" s="672"/>
      <c r="AK10" s="672"/>
      <c r="AL10" s="641">
        <v>2.1</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5393</v>
      </c>
      <c r="BH10" s="619"/>
      <c r="BI10" s="619"/>
      <c r="BJ10" s="619"/>
      <c r="BK10" s="619"/>
      <c r="BL10" s="619"/>
      <c r="BM10" s="619"/>
      <c r="BN10" s="620"/>
      <c r="BO10" s="671">
        <v>4.8</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50</v>
      </c>
      <c r="CS10" s="619"/>
      <c r="CT10" s="619"/>
      <c r="CU10" s="619"/>
      <c r="CV10" s="619"/>
      <c r="CW10" s="619"/>
      <c r="CX10" s="619"/>
      <c r="CY10" s="620"/>
      <c r="CZ10" s="671">
        <v>0</v>
      </c>
      <c r="DA10" s="671"/>
      <c r="DB10" s="671"/>
      <c r="DC10" s="671"/>
      <c r="DD10" s="624" t="s">
        <v>107</v>
      </c>
      <c r="DE10" s="619"/>
      <c r="DF10" s="619"/>
      <c r="DG10" s="619"/>
      <c r="DH10" s="619"/>
      <c r="DI10" s="619"/>
      <c r="DJ10" s="619"/>
      <c r="DK10" s="619"/>
      <c r="DL10" s="619"/>
      <c r="DM10" s="619"/>
      <c r="DN10" s="619"/>
      <c r="DO10" s="619"/>
      <c r="DP10" s="620"/>
      <c r="DQ10" s="624">
        <v>50</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7289</v>
      </c>
      <c r="BH11" s="619"/>
      <c r="BI11" s="619"/>
      <c r="BJ11" s="619"/>
      <c r="BK11" s="619"/>
      <c r="BL11" s="619"/>
      <c r="BM11" s="619"/>
      <c r="BN11" s="620"/>
      <c r="BO11" s="671">
        <v>6.4</v>
      </c>
      <c r="BP11" s="671"/>
      <c r="BQ11" s="671"/>
      <c r="BR11" s="671"/>
      <c r="BS11" s="624" t="s">
        <v>107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195814</v>
      </c>
      <c r="CS11" s="619"/>
      <c r="CT11" s="619"/>
      <c r="CU11" s="619"/>
      <c r="CV11" s="619"/>
      <c r="CW11" s="619"/>
      <c r="CX11" s="619"/>
      <c r="CY11" s="620"/>
      <c r="CZ11" s="671">
        <v>8.1999999999999993</v>
      </c>
      <c r="DA11" s="671"/>
      <c r="DB11" s="671"/>
      <c r="DC11" s="671"/>
      <c r="DD11" s="624">
        <v>30433</v>
      </c>
      <c r="DE11" s="619"/>
      <c r="DF11" s="619"/>
      <c r="DG11" s="619"/>
      <c r="DH11" s="619"/>
      <c r="DI11" s="619"/>
      <c r="DJ11" s="619"/>
      <c r="DK11" s="619"/>
      <c r="DL11" s="619"/>
      <c r="DM11" s="619"/>
      <c r="DN11" s="619"/>
      <c r="DO11" s="619"/>
      <c r="DP11" s="620"/>
      <c r="DQ11" s="624">
        <v>148822</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58344</v>
      </c>
      <c r="BH12" s="619"/>
      <c r="BI12" s="619"/>
      <c r="BJ12" s="619"/>
      <c r="BK12" s="619"/>
      <c r="BL12" s="619"/>
      <c r="BM12" s="619"/>
      <c r="BN12" s="620"/>
      <c r="BO12" s="671">
        <v>51.5</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275047</v>
      </c>
      <c r="CS12" s="619"/>
      <c r="CT12" s="619"/>
      <c r="CU12" s="619"/>
      <c r="CV12" s="619"/>
      <c r="CW12" s="619"/>
      <c r="CX12" s="619"/>
      <c r="CY12" s="620"/>
      <c r="CZ12" s="671">
        <v>11.6</v>
      </c>
      <c r="DA12" s="671"/>
      <c r="DB12" s="671"/>
      <c r="DC12" s="671"/>
      <c r="DD12" s="624">
        <v>147791</v>
      </c>
      <c r="DE12" s="619"/>
      <c r="DF12" s="619"/>
      <c r="DG12" s="619"/>
      <c r="DH12" s="619"/>
      <c r="DI12" s="619"/>
      <c r="DJ12" s="619"/>
      <c r="DK12" s="619"/>
      <c r="DL12" s="619"/>
      <c r="DM12" s="619"/>
      <c r="DN12" s="619"/>
      <c r="DO12" s="619"/>
      <c r="DP12" s="620"/>
      <c r="DQ12" s="624">
        <v>248297</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2799</v>
      </c>
      <c r="S13" s="619"/>
      <c r="T13" s="619"/>
      <c r="U13" s="619"/>
      <c r="V13" s="619"/>
      <c r="W13" s="619"/>
      <c r="X13" s="619"/>
      <c r="Y13" s="620"/>
      <c r="Z13" s="671">
        <v>0.1</v>
      </c>
      <c r="AA13" s="671"/>
      <c r="AB13" s="671"/>
      <c r="AC13" s="671"/>
      <c r="AD13" s="672">
        <v>2799</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45630</v>
      </c>
      <c r="BH13" s="619"/>
      <c r="BI13" s="619"/>
      <c r="BJ13" s="619"/>
      <c r="BK13" s="619"/>
      <c r="BL13" s="619"/>
      <c r="BM13" s="619"/>
      <c r="BN13" s="620"/>
      <c r="BO13" s="671">
        <v>40.299999999999997</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133904</v>
      </c>
      <c r="CS13" s="619"/>
      <c r="CT13" s="619"/>
      <c r="CU13" s="619"/>
      <c r="CV13" s="619"/>
      <c r="CW13" s="619"/>
      <c r="CX13" s="619"/>
      <c r="CY13" s="620"/>
      <c r="CZ13" s="671">
        <v>5.6</v>
      </c>
      <c r="DA13" s="671"/>
      <c r="DB13" s="671"/>
      <c r="DC13" s="671"/>
      <c r="DD13" s="624">
        <v>61163</v>
      </c>
      <c r="DE13" s="619"/>
      <c r="DF13" s="619"/>
      <c r="DG13" s="619"/>
      <c r="DH13" s="619"/>
      <c r="DI13" s="619"/>
      <c r="DJ13" s="619"/>
      <c r="DK13" s="619"/>
      <c r="DL13" s="619"/>
      <c r="DM13" s="619"/>
      <c r="DN13" s="619"/>
      <c r="DO13" s="619"/>
      <c r="DP13" s="620"/>
      <c r="DQ13" s="624">
        <v>102150</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4076</v>
      </c>
      <c r="BH14" s="619"/>
      <c r="BI14" s="619"/>
      <c r="BJ14" s="619"/>
      <c r="BK14" s="619"/>
      <c r="BL14" s="619"/>
      <c r="BM14" s="619"/>
      <c r="BN14" s="620"/>
      <c r="BO14" s="671">
        <v>3.6</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65951</v>
      </c>
      <c r="CS14" s="619"/>
      <c r="CT14" s="619"/>
      <c r="CU14" s="619"/>
      <c r="CV14" s="619"/>
      <c r="CW14" s="619"/>
      <c r="CX14" s="619"/>
      <c r="CY14" s="620"/>
      <c r="CZ14" s="671">
        <v>2.8</v>
      </c>
      <c r="DA14" s="671"/>
      <c r="DB14" s="671"/>
      <c r="DC14" s="671"/>
      <c r="DD14" s="624">
        <v>1630</v>
      </c>
      <c r="DE14" s="619"/>
      <c r="DF14" s="619"/>
      <c r="DG14" s="619"/>
      <c r="DH14" s="619"/>
      <c r="DI14" s="619"/>
      <c r="DJ14" s="619"/>
      <c r="DK14" s="619"/>
      <c r="DL14" s="619"/>
      <c r="DM14" s="619"/>
      <c r="DN14" s="619"/>
      <c r="DO14" s="619"/>
      <c r="DP14" s="620"/>
      <c r="DQ14" s="624">
        <v>65951</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199</v>
      </c>
      <c r="S15" s="619"/>
      <c r="T15" s="619"/>
      <c r="U15" s="619"/>
      <c r="V15" s="619"/>
      <c r="W15" s="619"/>
      <c r="X15" s="619"/>
      <c r="Y15" s="620"/>
      <c r="Z15" s="671">
        <v>0</v>
      </c>
      <c r="AA15" s="671"/>
      <c r="AB15" s="671"/>
      <c r="AC15" s="671"/>
      <c r="AD15" s="672">
        <v>199</v>
      </c>
      <c r="AE15" s="672"/>
      <c r="AF15" s="672"/>
      <c r="AG15" s="672"/>
      <c r="AH15" s="672"/>
      <c r="AI15" s="672"/>
      <c r="AJ15" s="672"/>
      <c r="AK15" s="672"/>
      <c r="AL15" s="641">
        <v>0</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3086</v>
      </c>
      <c r="BH15" s="619"/>
      <c r="BI15" s="619"/>
      <c r="BJ15" s="619"/>
      <c r="BK15" s="619"/>
      <c r="BL15" s="619"/>
      <c r="BM15" s="619"/>
      <c r="BN15" s="620"/>
      <c r="BO15" s="671">
        <v>2.7</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351899</v>
      </c>
      <c r="CS15" s="619"/>
      <c r="CT15" s="619"/>
      <c r="CU15" s="619"/>
      <c r="CV15" s="619"/>
      <c r="CW15" s="619"/>
      <c r="CX15" s="619"/>
      <c r="CY15" s="620"/>
      <c r="CZ15" s="671">
        <v>14.8</v>
      </c>
      <c r="DA15" s="671"/>
      <c r="DB15" s="671"/>
      <c r="DC15" s="671"/>
      <c r="DD15" s="624">
        <v>212176</v>
      </c>
      <c r="DE15" s="619"/>
      <c r="DF15" s="619"/>
      <c r="DG15" s="619"/>
      <c r="DH15" s="619"/>
      <c r="DI15" s="619"/>
      <c r="DJ15" s="619"/>
      <c r="DK15" s="619"/>
      <c r="DL15" s="619"/>
      <c r="DM15" s="619"/>
      <c r="DN15" s="619"/>
      <c r="DO15" s="619"/>
      <c r="DP15" s="620"/>
      <c r="DQ15" s="624">
        <v>275793</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1312065</v>
      </c>
      <c r="S16" s="619"/>
      <c r="T16" s="619"/>
      <c r="U16" s="619"/>
      <c r="V16" s="619"/>
      <c r="W16" s="619"/>
      <c r="X16" s="619"/>
      <c r="Y16" s="620"/>
      <c r="Z16" s="671">
        <v>53.2</v>
      </c>
      <c r="AA16" s="671"/>
      <c r="AB16" s="671"/>
      <c r="AC16" s="671"/>
      <c r="AD16" s="672">
        <v>1151495</v>
      </c>
      <c r="AE16" s="672"/>
      <c r="AF16" s="672"/>
      <c r="AG16" s="672"/>
      <c r="AH16" s="672"/>
      <c r="AI16" s="672"/>
      <c r="AJ16" s="672"/>
      <c r="AK16" s="672"/>
      <c r="AL16" s="641">
        <v>87.1</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20148</v>
      </c>
      <c r="CS16" s="619"/>
      <c r="CT16" s="619"/>
      <c r="CU16" s="619"/>
      <c r="CV16" s="619"/>
      <c r="CW16" s="619"/>
      <c r="CX16" s="619"/>
      <c r="CY16" s="620"/>
      <c r="CZ16" s="671">
        <v>0.8</v>
      </c>
      <c r="DA16" s="671"/>
      <c r="DB16" s="671"/>
      <c r="DC16" s="671"/>
      <c r="DD16" s="624" t="s">
        <v>107</v>
      </c>
      <c r="DE16" s="619"/>
      <c r="DF16" s="619"/>
      <c r="DG16" s="619"/>
      <c r="DH16" s="619"/>
      <c r="DI16" s="619"/>
      <c r="DJ16" s="619"/>
      <c r="DK16" s="619"/>
      <c r="DL16" s="619"/>
      <c r="DM16" s="619"/>
      <c r="DN16" s="619"/>
      <c r="DO16" s="619"/>
      <c r="DP16" s="620"/>
      <c r="DQ16" s="624">
        <v>4551</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1151495</v>
      </c>
      <c r="S17" s="619"/>
      <c r="T17" s="619"/>
      <c r="U17" s="619"/>
      <c r="V17" s="619"/>
      <c r="W17" s="619"/>
      <c r="X17" s="619"/>
      <c r="Y17" s="620"/>
      <c r="Z17" s="671">
        <v>46.7</v>
      </c>
      <c r="AA17" s="671"/>
      <c r="AB17" s="671"/>
      <c r="AC17" s="671"/>
      <c r="AD17" s="672">
        <v>1151495</v>
      </c>
      <c r="AE17" s="672"/>
      <c r="AF17" s="672"/>
      <c r="AG17" s="672"/>
      <c r="AH17" s="672"/>
      <c r="AI17" s="672"/>
      <c r="AJ17" s="672"/>
      <c r="AK17" s="672"/>
      <c r="AL17" s="641">
        <v>87.1</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242934</v>
      </c>
      <c r="CS17" s="619"/>
      <c r="CT17" s="619"/>
      <c r="CU17" s="619"/>
      <c r="CV17" s="619"/>
      <c r="CW17" s="619"/>
      <c r="CX17" s="619"/>
      <c r="CY17" s="620"/>
      <c r="CZ17" s="671">
        <v>10.199999999999999</v>
      </c>
      <c r="DA17" s="671"/>
      <c r="DB17" s="671"/>
      <c r="DC17" s="671"/>
      <c r="DD17" s="624" t="s">
        <v>107</v>
      </c>
      <c r="DE17" s="619"/>
      <c r="DF17" s="619"/>
      <c r="DG17" s="619"/>
      <c r="DH17" s="619"/>
      <c r="DI17" s="619"/>
      <c r="DJ17" s="619"/>
      <c r="DK17" s="619"/>
      <c r="DL17" s="619"/>
      <c r="DM17" s="619"/>
      <c r="DN17" s="619"/>
      <c r="DO17" s="619"/>
      <c r="DP17" s="620"/>
      <c r="DQ17" s="624">
        <v>225061</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160562</v>
      </c>
      <c r="S18" s="619"/>
      <c r="T18" s="619"/>
      <c r="U18" s="619"/>
      <c r="V18" s="619"/>
      <c r="W18" s="619"/>
      <c r="X18" s="619"/>
      <c r="Y18" s="620"/>
      <c r="Z18" s="671">
        <v>6.5</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8</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2701</v>
      </c>
      <c r="BH19" s="619"/>
      <c r="BI19" s="619"/>
      <c r="BJ19" s="619"/>
      <c r="BK19" s="619"/>
      <c r="BL19" s="619"/>
      <c r="BM19" s="619"/>
      <c r="BN19" s="620"/>
      <c r="BO19" s="671">
        <v>2.4</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1473130</v>
      </c>
      <c r="S20" s="619"/>
      <c r="T20" s="619"/>
      <c r="U20" s="619"/>
      <c r="V20" s="619"/>
      <c r="W20" s="619"/>
      <c r="X20" s="619"/>
      <c r="Y20" s="620"/>
      <c r="Z20" s="671">
        <v>59.8</v>
      </c>
      <c r="AA20" s="671"/>
      <c r="AB20" s="671"/>
      <c r="AC20" s="671"/>
      <c r="AD20" s="672">
        <v>1312560</v>
      </c>
      <c r="AE20" s="672"/>
      <c r="AF20" s="672"/>
      <c r="AG20" s="672"/>
      <c r="AH20" s="672"/>
      <c r="AI20" s="672"/>
      <c r="AJ20" s="672"/>
      <c r="AK20" s="672"/>
      <c r="AL20" s="641">
        <v>99.3</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2701</v>
      </c>
      <c r="BH20" s="619"/>
      <c r="BI20" s="619"/>
      <c r="BJ20" s="619"/>
      <c r="BK20" s="619"/>
      <c r="BL20" s="619"/>
      <c r="BM20" s="619"/>
      <c r="BN20" s="620"/>
      <c r="BO20" s="671">
        <v>2.4</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2378233</v>
      </c>
      <c r="CS20" s="619"/>
      <c r="CT20" s="619"/>
      <c r="CU20" s="619"/>
      <c r="CV20" s="619"/>
      <c r="CW20" s="619"/>
      <c r="CX20" s="619"/>
      <c r="CY20" s="620"/>
      <c r="CZ20" s="671">
        <v>100</v>
      </c>
      <c r="DA20" s="671"/>
      <c r="DB20" s="671"/>
      <c r="DC20" s="671"/>
      <c r="DD20" s="624">
        <v>479133</v>
      </c>
      <c r="DE20" s="619"/>
      <c r="DF20" s="619"/>
      <c r="DG20" s="619"/>
      <c r="DH20" s="619"/>
      <c r="DI20" s="619"/>
      <c r="DJ20" s="619"/>
      <c r="DK20" s="619"/>
      <c r="DL20" s="619"/>
      <c r="DM20" s="619"/>
      <c r="DN20" s="619"/>
      <c r="DO20" s="619"/>
      <c r="DP20" s="620"/>
      <c r="DQ20" s="624">
        <v>2012010</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t="s">
        <v>107</v>
      </c>
      <c r="S21" s="619"/>
      <c r="T21" s="619"/>
      <c r="U21" s="619"/>
      <c r="V21" s="619"/>
      <c r="W21" s="619"/>
      <c r="X21" s="619"/>
      <c r="Y21" s="620"/>
      <c r="Z21" s="671" t="s">
        <v>107</v>
      </c>
      <c r="AA21" s="671"/>
      <c r="AB21" s="671"/>
      <c r="AC21" s="671"/>
      <c r="AD21" s="672" t="s">
        <v>107</v>
      </c>
      <c r="AE21" s="672"/>
      <c r="AF21" s="672"/>
      <c r="AG21" s="672"/>
      <c r="AH21" s="672"/>
      <c r="AI21" s="672"/>
      <c r="AJ21" s="672"/>
      <c r="AK21" s="672"/>
      <c r="AL21" s="641" t="s">
        <v>107</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2701</v>
      </c>
      <c r="BH21" s="619"/>
      <c r="BI21" s="619"/>
      <c r="BJ21" s="619"/>
      <c r="BK21" s="619"/>
      <c r="BL21" s="619"/>
      <c r="BM21" s="619"/>
      <c r="BN21" s="620"/>
      <c r="BO21" s="671">
        <v>2.4</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2471</v>
      </c>
      <c r="S22" s="619"/>
      <c r="T22" s="619"/>
      <c r="U22" s="619"/>
      <c r="V22" s="619"/>
      <c r="W22" s="619"/>
      <c r="X22" s="619"/>
      <c r="Y22" s="620"/>
      <c r="Z22" s="671">
        <v>0.1</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6614</v>
      </c>
      <c r="S23" s="619"/>
      <c r="T23" s="619"/>
      <c r="U23" s="619"/>
      <c r="V23" s="619"/>
      <c r="W23" s="619"/>
      <c r="X23" s="619"/>
      <c r="Y23" s="620"/>
      <c r="Z23" s="671">
        <v>0.3</v>
      </c>
      <c r="AA23" s="671"/>
      <c r="AB23" s="671"/>
      <c r="AC23" s="671"/>
      <c r="AD23" s="672" t="s">
        <v>107</v>
      </c>
      <c r="AE23" s="672"/>
      <c r="AF23" s="672"/>
      <c r="AG23" s="672"/>
      <c r="AH23" s="672"/>
      <c r="AI23" s="672"/>
      <c r="AJ23" s="672"/>
      <c r="AK23" s="672"/>
      <c r="AL23" s="641" t="s">
        <v>107</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935</v>
      </c>
      <c r="S24" s="619"/>
      <c r="T24" s="619"/>
      <c r="U24" s="619"/>
      <c r="V24" s="619"/>
      <c r="W24" s="619"/>
      <c r="X24" s="619"/>
      <c r="Y24" s="620"/>
      <c r="Z24" s="671">
        <v>0</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735690</v>
      </c>
      <c r="CS24" s="669"/>
      <c r="CT24" s="669"/>
      <c r="CU24" s="669"/>
      <c r="CV24" s="669"/>
      <c r="CW24" s="669"/>
      <c r="CX24" s="669"/>
      <c r="CY24" s="716"/>
      <c r="CZ24" s="720">
        <v>30.9</v>
      </c>
      <c r="DA24" s="721"/>
      <c r="DB24" s="721"/>
      <c r="DC24" s="722"/>
      <c r="DD24" s="715">
        <v>619067</v>
      </c>
      <c r="DE24" s="669"/>
      <c r="DF24" s="669"/>
      <c r="DG24" s="669"/>
      <c r="DH24" s="669"/>
      <c r="DI24" s="669"/>
      <c r="DJ24" s="669"/>
      <c r="DK24" s="716"/>
      <c r="DL24" s="715">
        <v>602926</v>
      </c>
      <c r="DM24" s="669"/>
      <c r="DN24" s="669"/>
      <c r="DO24" s="669"/>
      <c r="DP24" s="669"/>
      <c r="DQ24" s="669"/>
      <c r="DR24" s="669"/>
      <c r="DS24" s="669"/>
      <c r="DT24" s="669"/>
      <c r="DU24" s="669"/>
      <c r="DV24" s="716"/>
      <c r="DW24" s="717">
        <v>43.6</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157466</v>
      </c>
      <c r="S25" s="619"/>
      <c r="T25" s="619"/>
      <c r="U25" s="619"/>
      <c r="V25" s="619"/>
      <c r="W25" s="619"/>
      <c r="X25" s="619"/>
      <c r="Y25" s="620"/>
      <c r="Z25" s="671">
        <v>6.4</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340913</v>
      </c>
      <c r="CS25" s="637"/>
      <c r="CT25" s="637"/>
      <c r="CU25" s="637"/>
      <c r="CV25" s="637"/>
      <c r="CW25" s="637"/>
      <c r="CX25" s="637"/>
      <c r="CY25" s="638"/>
      <c r="CZ25" s="621">
        <v>14.3</v>
      </c>
      <c r="DA25" s="639"/>
      <c r="DB25" s="639"/>
      <c r="DC25" s="640"/>
      <c r="DD25" s="624">
        <v>333453</v>
      </c>
      <c r="DE25" s="637"/>
      <c r="DF25" s="637"/>
      <c r="DG25" s="637"/>
      <c r="DH25" s="637"/>
      <c r="DI25" s="637"/>
      <c r="DJ25" s="637"/>
      <c r="DK25" s="638"/>
      <c r="DL25" s="624">
        <v>322029</v>
      </c>
      <c r="DM25" s="637"/>
      <c r="DN25" s="637"/>
      <c r="DO25" s="637"/>
      <c r="DP25" s="637"/>
      <c r="DQ25" s="637"/>
      <c r="DR25" s="637"/>
      <c r="DS25" s="637"/>
      <c r="DT25" s="637"/>
      <c r="DU25" s="637"/>
      <c r="DV25" s="638"/>
      <c r="DW25" s="641">
        <v>23.3</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v>2262</v>
      </c>
      <c r="S26" s="619"/>
      <c r="T26" s="619"/>
      <c r="U26" s="619"/>
      <c r="V26" s="619"/>
      <c r="W26" s="619"/>
      <c r="X26" s="619"/>
      <c r="Y26" s="620"/>
      <c r="Z26" s="671">
        <v>0.1</v>
      </c>
      <c r="AA26" s="671"/>
      <c r="AB26" s="671"/>
      <c r="AC26" s="671"/>
      <c r="AD26" s="672">
        <v>2262</v>
      </c>
      <c r="AE26" s="672"/>
      <c r="AF26" s="672"/>
      <c r="AG26" s="672"/>
      <c r="AH26" s="672"/>
      <c r="AI26" s="672"/>
      <c r="AJ26" s="672"/>
      <c r="AK26" s="672"/>
      <c r="AL26" s="641">
        <v>0.2</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193259</v>
      </c>
      <c r="CS26" s="619"/>
      <c r="CT26" s="619"/>
      <c r="CU26" s="619"/>
      <c r="CV26" s="619"/>
      <c r="CW26" s="619"/>
      <c r="CX26" s="619"/>
      <c r="CY26" s="620"/>
      <c r="CZ26" s="621">
        <v>8.1</v>
      </c>
      <c r="DA26" s="639"/>
      <c r="DB26" s="639"/>
      <c r="DC26" s="640"/>
      <c r="DD26" s="624">
        <v>189821</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94514</v>
      </c>
      <c r="S27" s="619"/>
      <c r="T27" s="619"/>
      <c r="U27" s="619"/>
      <c r="V27" s="619"/>
      <c r="W27" s="619"/>
      <c r="X27" s="619"/>
      <c r="Y27" s="620"/>
      <c r="Z27" s="671">
        <v>3.8</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113277</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151843</v>
      </c>
      <c r="CS27" s="637"/>
      <c r="CT27" s="637"/>
      <c r="CU27" s="637"/>
      <c r="CV27" s="637"/>
      <c r="CW27" s="637"/>
      <c r="CX27" s="637"/>
      <c r="CY27" s="638"/>
      <c r="CZ27" s="621">
        <v>6.4</v>
      </c>
      <c r="DA27" s="639"/>
      <c r="DB27" s="639"/>
      <c r="DC27" s="640"/>
      <c r="DD27" s="624">
        <v>60553</v>
      </c>
      <c r="DE27" s="637"/>
      <c r="DF27" s="637"/>
      <c r="DG27" s="637"/>
      <c r="DH27" s="637"/>
      <c r="DI27" s="637"/>
      <c r="DJ27" s="637"/>
      <c r="DK27" s="638"/>
      <c r="DL27" s="624">
        <v>55836</v>
      </c>
      <c r="DM27" s="637"/>
      <c r="DN27" s="637"/>
      <c r="DO27" s="637"/>
      <c r="DP27" s="637"/>
      <c r="DQ27" s="637"/>
      <c r="DR27" s="637"/>
      <c r="DS27" s="637"/>
      <c r="DT27" s="637"/>
      <c r="DU27" s="637"/>
      <c r="DV27" s="638"/>
      <c r="DW27" s="641">
        <v>4</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24855</v>
      </c>
      <c r="S28" s="619"/>
      <c r="T28" s="619"/>
      <c r="U28" s="619"/>
      <c r="V28" s="619"/>
      <c r="W28" s="619"/>
      <c r="X28" s="619"/>
      <c r="Y28" s="620"/>
      <c r="Z28" s="671">
        <v>1</v>
      </c>
      <c r="AA28" s="671"/>
      <c r="AB28" s="671"/>
      <c r="AC28" s="671"/>
      <c r="AD28" s="672">
        <v>7435</v>
      </c>
      <c r="AE28" s="672"/>
      <c r="AF28" s="672"/>
      <c r="AG28" s="672"/>
      <c r="AH28" s="672"/>
      <c r="AI28" s="672"/>
      <c r="AJ28" s="672"/>
      <c r="AK28" s="672"/>
      <c r="AL28" s="641">
        <v>0.6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242934</v>
      </c>
      <c r="CS28" s="619"/>
      <c r="CT28" s="619"/>
      <c r="CU28" s="619"/>
      <c r="CV28" s="619"/>
      <c r="CW28" s="619"/>
      <c r="CX28" s="619"/>
      <c r="CY28" s="620"/>
      <c r="CZ28" s="621">
        <v>10.199999999999999</v>
      </c>
      <c r="DA28" s="639"/>
      <c r="DB28" s="639"/>
      <c r="DC28" s="640"/>
      <c r="DD28" s="624">
        <v>225061</v>
      </c>
      <c r="DE28" s="619"/>
      <c r="DF28" s="619"/>
      <c r="DG28" s="619"/>
      <c r="DH28" s="619"/>
      <c r="DI28" s="619"/>
      <c r="DJ28" s="619"/>
      <c r="DK28" s="620"/>
      <c r="DL28" s="624">
        <v>225061</v>
      </c>
      <c r="DM28" s="619"/>
      <c r="DN28" s="619"/>
      <c r="DO28" s="619"/>
      <c r="DP28" s="619"/>
      <c r="DQ28" s="619"/>
      <c r="DR28" s="619"/>
      <c r="DS28" s="619"/>
      <c r="DT28" s="619"/>
      <c r="DU28" s="619"/>
      <c r="DV28" s="620"/>
      <c r="DW28" s="641">
        <v>16.3</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5790</v>
      </c>
      <c r="S29" s="619"/>
      <c r="T29" s="619"/>
      <c r="U29" s="619"/>
      <c r="V29" s="619"/>
      <c r="W29" s="619"/>
      <c r="X29" s="619"/>
      <c r="Y29" s="620"/>
      <c r="Z29" s="671">
        <v>0.2</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242934</v>
      </c>
      <c r="CS29" s="637"/>
      <c r="CT29" s="637"/>
      <c r="CU29" s="637"/>
      <c r="CV29" s="637"/>
      <c r="CW29" s="637"/>
      <c r="CX29" s="637"/>
      <c r="CY29" s="638"/>
      <c r="CZ29" s="621">
        <v>10.199999999999999</v>
      </c>
      <c r="DA29" s="639"/>
      <c r="DB29" s="639"/>
      <c r="DC29" s="640"/>
      <c r="DD29" s="624">
        <v>225061</v>
      </c>
      <c r="DE29" s="637"/>
      <c r="DF29" s="637"/>
      <c r="DG29" s="637"/>
      <c r="DH29" s="637"/>
      <c r="DI29" s="637"/>
      <c r="DJ29" s="637"/>
      <c r="DK29" s="638"/>
      <c r="DL29" s="624">
        <v>225061</v>
      </c>
      <c r="DM29" s="637"/>
      <c r="DN29" s="637"/>
      <c r="DO29" s="637"/>
      <c r="DP29" s="637"/>
      <c r="DQ29" s="637"/>
      <c r="DR29" s="637"/>
      <c r="DS29" s="637"/>
      <c r="DT29" s="637"/>
      <c r="DU29" s="637"/>
      <c r="DV29" s="638"/>
      <c r="DW29" s="641">
        <v>16.3</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441934</v>
      </c>
      <c r="S30" s="619"/>
      <c r="T30" s="619"/>
      <c r="U30" s="619"/>
      <c r="V30" s="619"/>
      <c r="W30" s="619"/>
      <c r="X30" s="619"/>
      <c r="Y30" s="620"/>
      <c r="Z30" s="671">
        <v>17.899999999999999</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v>
      </c>
      <c r="BH30" s="685"/>
      <c r="BI30" s="685"/>
      <c r="BJ30" s="685"/>
      <c r="BK30" s="685"/>
      <c r="BL30" s="685"/>
      <c r="BM30" s="686">
        <v>97</v>
      </c>
      <c r="BN30" s="685"/>
      <c r="BO30" s="685"/>
      <c r="BP30" s="685"/>
      <c r="BQ30" s="687"/>
      <c r="BR30" s="684">
        <v>99.2</v>
      </c>
      <c r="BS30" s="685"/>
      <c r="BT30" s="685"/>
      <c r="BU30" s="685"/>
      <c r="BV30" s="685"/>
      <c r="BW30" s="685"/>
      <c r="BX30" s="686">
        <v>97.5</v>
      </c>
      <c r="BY30" s="685"/>
      <c r="BZ30" s="685"/>
      <c r="CA30" s="685"/>
      <c r="CB30" s="687"/>
      <c r="CD30" s="690"/>
      <c r="CE30" s="691"/>
      <c r="CF30" s="655" t="s">
        <v>288</v>
      </c>
      <c r="CG30" s="652"/>
      <c r="CH30" s="652"/>
      <c r="CI30" s="652"/>
      <c r="CJ30" s="652"/>
      <c r="CK30" s="652"/>
      <c r="CL30" s="652"/>
      <c r="CM30" s="652"/>
      <c r="CN30" s="652"/>
      <c r="CO30" s="652"/>
      <c r="CP30" s="652"/>
      <c r="CQ30" s="653"/>
      <c r="CR30" s="618">
        <v>225213</v>
      </c>
      <c r="CS30" s="619"/>
      <c r="CT30" s="619"/>
      <c r="CU30" s="619"/>
      <c r="CV30" s="619"/>
      <c r="CW30" s="619"/>
      <c r="CX30" s="619"/>
      <c r="CY30" s="620"/>
      <c r="CZ30" s="621">
        <v>9.5</v>
      </c>
      <c r="DA30" s="639"/>
      <c r="DB30" s="639"/>
      <c r="DC30" s="640"/>
      <c r="DD30" s="624">
        <v>207340</v>
      </c>
      <c r="DE30" s="619"/>
      <c r="DF30" s="619"/>
      <c r="DG30" s="619"/>
      <c r="DH30" s="619"/>
      <c r="DI30" s="619"/>
      <c r="DJ30" s="619"/>
      <c r="DK30" s="620"/>
      <c r="DL30" s="624">
        <v>207340</v>
      </c>
      <c r="DM30" s="619"/>
      <c r="DN30" s="619"/>
      <c r="DO30" s="619"/>
      <c r="DP30" s="619"/>
      <c r="DQ30" s="619"/>
      <c r="DR30" s="619"/>
      <c r="DS30" s="619"/>
      <c r="DT30" s="619"/>
      <c r="DU30" s="619"/>
      <c r="DV30" s="620"/>
      <c r="DW30" s="641">
        <v>15</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101173</v>
      </c>
      <c r="S31" s="619"/>
      <c r="T31" s="619"/>
      <c r="U31" s="619"/>
      <c r="V31" s="619"/>
      <c r="W31" s="619"/>
      <c r="X31" s="619"/>
      <c r="Y31" s="620"/>
      <c r="Z31" s="671">
        <v>4.0999999999999996</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99.6</v>
      </c>
      <c r="BH31" s="637"/>
      <c r="BI31" s="637"/>
      <c r="BJ31" s="637"/>
      <c r="BK31" s="637"/>
      <c r="BL31" s="637"/>
      <c r="BM31" s="673">
        <v>97.4</v>
      </c>
      <c r="BN31" s="683"/>
      <c r="BO31" s="683"/>
      <c r="BP31" s="683"/>
      <c r="BQ31" s="647"/>
      <c r="BR31" s="682">
        <v>99.4</v>
      </c>
      <c r="BS31" s="637"/>
      <c r="BT31" s="637"/>
      <c r="BU31" s="637"/>
      <c r="BV31" s="637"/>
      <c r="BW31" s="637"/>
      <c r="BX31" s="673">
        <v>97.1</v>
      </c>
      <c r="BY31" s="683"/>
      <c r="BZ31" s="683"/>
      <c r="CA31" s="683"/>
      <c r="CB31" s="647"/>
      <c r="CD31" s="690"/>
      <c r="CE31" s="691"/>
      <c r="CF31" s="655" t="s">
        <v>292</v>
      </c>
      <c r="CG31" s="652"/>
      <c r="CH31" s="652"/>
      <c r="CI31" s="652"/>
      <c r="CJ31" s="652"/>
      <c r="CK31" s="652"/>
      <c r="CL31" s="652"/>
      <c r="CM31" s="652"/>
      <c r="CN31" s="652"/>
      <c r="CO31" s="652"/>
      <c r="CP31" s="652"/>
      <c r="CQ31" s="653"/>
      <c r="CR31" s="618">
        <v>17721</v>
      </c>
      <c r="CS31" s="637"/>
      <c r="CT31" s="637"/>
      <c r="CU31" s="637"/>
      <c r="CV31" s="637"/>
      <c r="CW31" s="637"/>
      <c r="CX31" s="637"/>
      <c r="CY31" s="638"/>
      <c r="CZ31" s="621">
        <v>0.7</v>
      </c>
      <c r="DA31" s="639"/>
      <c r="DB31" s="639"/>
      <c r="DC31" s="640"/>
      <c r="DD31" s="624">
        <v>17721</v>
      </c>
      <c r="DE31" s="637"/>
      <c r="DF31" s="637"/>
      <c r="DG31" s="637"/>
      <c r="DH31" s="637"/>
      <c r="DI31" s="637"/>
      <c r="DJ31" s="637"/>
      <c r="DK31" s="638"/>
      <c r="DL31" s="624">
        <v>17721</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58290</v>
      </c>
      <c r="S32" s="619"/>
      <c r="T32" s="619"/>
      <c r="U32" s="619"/>
      <c r="V32" s="619"/>
      <c r="W32" s="619"/>
      <c r="X32" s="619"/>
      <c r="Y32" s="620"/>
      <c r="Z32" s="671">
        <v>2.4</v>
      </c>
      <c r="AA32" s="671"/>
      <c r="AB32" s="671"/>
      <c r="AC32" s="671"/>
      <c r="AD32" s="672">
        <v>62</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98.1</v>
      </c>
      <c r="BH32" s="603"/>
      <c r="BI32" s="603"/>
      <c r="BJ32" s="603"/>
      <c r="BK32" s="603"/>
      <c r="BL32" s="603"/>
      <c r="BM32" s="666">
        <v>95.2</v>
      </c>
      <c r="BN32" s="603"/>
      <c r="BO32" s="603"/>
      <c r="BP32" s="603"/>
      <c r="BQ32" s="660"/>
      <c r="BR32" s="681">
        <v>98.7</v>
      </c>
      <c r="BS32" s="603"/>
      <c r="BT32" s="603"/>
      <c r="BU32" s="603"/>
      <c r="BV32" s="603"/>
      <c r="BW32" s="603"/>
      <c r="BX32" s="666">
        <v>96.8</v>
      </c>
      <c r="BY32" s="603"/>
      <c r="BZ32" s="603"/>
      <c r="CA32" s="603"/>
      <c r="CB32" s="660"/>
      <c r="CD32" s="692"/>
      <c r="CE32" s="693"/>
      <c r="CF32" s="655" t="s">
        <v>295</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95240</v>
      </c>
      <c r="S33" s="619"/>
      <c r="T33" s="619"/>
      <c r="U33" s="619"/>
      <c r="V33" s="619"/>
      <c r="W33" s="619"/>
      <c r="X33" s="619"/>
      <c r="Y33" s="620"/>
      <c r="Z33" s="671">
        <v>3.9</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1143262</v>
      </c>
      <c r="CS33" s="637"/>
      <c r="CT33" s="637"/>
      <c r="CU33" s="637"/>
      <c r="CV33" s="637"/>
      <c r="CW33" s="637"/>
      <c r="CX33" s="637"/>
      <c r="CY33" s="638"/>
      <c r="CZ33" s="621">
        <v>48.1</v>
      </c>
      <c r="DA33" s="639"/>
      <c r="DB33" s="639"/>
      <c r="DC33" s="640"/>
      <c r="DD33" s="624">
        <v>1024815</v>
      </c>
      <c r="DE33" s="637"/>
      <c r="DF33" s="637"/>
      <c r="DG33" s="637"/>
      <c r="DH33" s="637"/>
      <c r="DI33" s="637"/>
      <c r="DJ33" s="637"/>
      <c r="DK33" s="638"/>
      <c r="DL33" s="624">
        <v>646109</v>
      </c>
      <c r="DM33" s="637"/>
      <c r="DN33" s="637"/>
      <c r="DO33" s="637"/>
      <c r="DP33" s="637"/>
      <c r="DQ33" s="637"/>
      <c r="DR33" s="637"/>
      <c r="DS33" s="637"/>
      <c r="DT33" s="637"/>
      <c r="DU33" s="637"/>
      <c r="DV33" s="638"/>
      <c r="DW33" s="641">
        <v>46.7</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408265</v>
      </c>
      <c r="CS34" s="619"/>
      <c r="CT34" s="619"/>
      <c r="CU34" s="619"/>
      <c r="CV34" s="619"/>
      <c r="CW34" s="619"/>
      <c r="CX34" s="619"/>
      <c r="CY34" s="620"/>
      <c r="CZ34" s="621">
        <v>17.2</v>
      </c>
      <c r="DA34" s="639"/>
      <c r="DB34" s="639"/>
      <c r="DC34" s="640"/>
      <c r="DD34" s="624">
        <v>350950</v>
      </c>
      <c r="DE34" s="619"/>
      <c r="DF34" s="619"/>
      <c r="DG34" s="619"/>
      <c r="DH34" s="619"/>
      <c r="DI34" s="619"/>
      <c r="DJ34" s="619"/>
      <c r="DK34" s="620"/>
      <c r="DL34" s="624">
        <v>239509</v>
      </c>
      <c r="DM34" s="619"/>
      <c r="DN34" s="619"/>
      <c r="DO34" s="619"/>
      <c r="DP34" s="619"/>
      <c r="DQ34" s="619"/>
      <c r="DR34" s="619"/>
      <c r="DS34" s="619"/>
      <c r="DT34" s="619"/>
      <c r="DU34" s="619"/>
      <c r="DV34" s="620"/>
      <c r="DW34" s="641">
        <v>17.3</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61740</v>
      </c>
      <c r="S35" s="619"/>
      <c r="T35" s="619"/>
      <c r="U35" s="619"/>
      <c r="V35" s="619"/>
      <c r="W35" s="619"/>
      <c r="X35" s="619"/>
      <c r="Y35" s="620"/>
      <c r="Z35" s="671">
        <v>2.5</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288104</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1903</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41853</v>
      </c>
      <c r="CS35" s="637"/>
      <c r="CT35" s="637"/>
      <c r="CU35" s="637"/>
      <c r="CV35" s="637"/>
      <c r="CW35" s="637"/>
      <c r="CX35" s="637"/>
      <c r="CY35" s="638"/>
      <c r="CZ35" s="621">
        <v>1.8</v>
      </c>
      <c r="DA35" s="639"/>
      <c r="DB35" s="639"/>
      <c r="DC35" s="640"/>
      <c r="DD35" s="624">
        <v>40890</v>
      </c>
      <c r="DE35" s="637"/>
      <c r="DF35" s="637"/>
      <c r="DG35" s="637"/>
      <c r="DH35" s="637"/>
      <c r="DI35" s="637"/>
      <c r="DJ35" s="637"/>
      <c r="DK35" s="638"/>
      <c r="DL35" s="624">
        <v>40004</v>
      </c>
      <c r="DM35" s="637"/>
      <c r="DN35" s="637"/>
      <c r="DO35" s="637"/>
      <c r="DP35" s="637"/>
      <c r="DQ35" s="637"/>
      <c r="DR35" s="637"/>
      <c r="DS35" s="637"/>
      <c r="DT35" s="637"/>
      <c r="DU35" s="637"/>
      <c r="DV35" s="638"/>
      <c r="DW35" s="641">
        <v>2.9</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2464674</v>
      </c>
      <c r="S36" s="659"/>
      <c r="T36" s="659"/>
      <c r="U36" s="659"/>
      <c r="V36" s="659"/>
      <c r="W36" s="659"/>
      <c r="X36" s="659"/>
      <c r="Y36" s="662"/>
      <c r="Z36" s="663">
        <v>100</v>
      </c>
      <c r="AA36" s="663"/>
      <c r="AB36" s="663"/>
      <c r="AC36" s="663"/>
      <c r="AD36" s="664">
        <v>1322319</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132355</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-1935</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211510</v>
      </c>
      <c r="CS36" s="619"/>
      <c r="CT36" s="619"/>
      <c r="CU36" s="619"/>
      <c r="CV36" s="619"/>
      <c r="CW36" s="619"/>
      <c r="CX36" s="619"/>
      <c r="CY36" s="620"/>
      <c r="CZ36" s="621">
        <v>8.9</v>
      </c>
      <c r="DA36" s="639"/>
      <c r="DB36" s="639"/>
      <c r="DC36" s="640"/>
      <c r="DD36" s="624">
        <v>176988</v>
      </c>
      <c r="DE36" s="619"/>
      <c r="DF36" s="619"/>
      <c r="DG36" s="619"/>
      <c r="DH36" s="619"/>
      <c r="DI36" s="619"/>
      <c r="DJ36" s="619"/>
      <c r="DK36" s="620"/>
      <c r="DL36" s="624">
        <v>134108</v>
      </c>
      <c r="DM36" s="619"/>
      <c r="DN36" s="619"/>
      <c r="DO36" s="619"/>
      <c r="DP36" s="619"/>
      <c r="DQ36" s="619"/>
      <c r="DR36" s="619"/>
      <c r="DS36" s="619"/>
      <c r="DT36" s="619"/>
      <c r="DU36" s="619"/>
      <c r="DV36" s="620"/>
      <c r="DW36" s="641">
        <v>9.6999999999999993</v>
      </c>
      <c r="DX36" s="642"/>
      <c r="DY36" s="642"/>
      <c r="DZ36" s="642"/>
      <c r="EA36" s="642"/>
      <c r="EB36" s="642"/>
      <c r="EC36" s="643"/>
    </row>
    <row r="37" spans="2:133" ht="11.25" customHeight="1">
      <c r="AQ37" s="644" t="s">
        <v>310</v>
      </c>
      <c r="AR37" s="645"/>
      <c r="AS37" s="645"/>
      <c r="AT37" s="645"/>
      <c r="AU37" s="645"/>
      <c r="AV37" s="645"/>
      <c r="AW37" s="645"/>
      <c r="AX37" s="645"/>
      <c r="AY37" s="646"/>
      <c r="AZ37" s="618">
        <v>57453</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251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73177</v>
      </c>
      <c r="CS37" s="637"/>
      <c r="CT37" s="637"/>
      <c r="CU37" s="637"/>
      <c r="CV37" s="637"/>
      <c r="CW37" s="637"/>
      <c r="CX37" s="637"/>
      <c r="CY37" s="638"/>
      <c r="CZ37" s="621">
        <v>3.1</v>
      </c>
      <c r="DA37" s="639"/>
      <c r="DB37" s="639"/>
      <c r="DC37" s="640"/>
      <c r="DD37" s="624">
        <v>73177</v>
      </c>
      <c r="DE37" s="637"/>
      <c r="DF37" s="637"/>
      <c r="DG37" s="637"/>
      <c r="DH37" s="637"/>
      <c r="DI37" s="637"/>
      <c r="DJ37" s="637"/>
      <c r="DK37" s="638"/>
      <c r="DL37" s="624">
        <v>70527</v>
      </c>
      <c r="DM37" s="637"/>
      <c r="DN37" s="637"/>
      <c r="DO37" s="637"/>
      <c r="DP37" s="637"/>
      <c r="DQ37" s="637"/>
      <c r="DR37" s="637"/>
      <c r="DS37" s="637"/>
      <c r="DT37" s="637"/>
      <c r="DU37" s="637"/>
      <c r="DV37" s="638"/>
      <c r="DW37" s="641">
        <v>5.0999999999999996</v>
      </c>
      <c r="DX37" s="642"/>
      <c r="DY37" s="642"/>
      <c r="DZ37" s="642"/>
      <c r="EA37" s="642"/>
      <c r="EB37" s="642"/>
      <c r="EC37" s="643"/>
    </row>
    <row r="38" spans="2:133" ht="11.25" customHeight="1">
      <c r="AQ38" s="644" t="s">
        <v>313</v>
      </c>
      <c r="AR38" s="645"/>
      <c r="AS38" s="645"/>
      <c r="AT38" s="645"/>
      <c r="AU38" s="645"/>
      <c r="AV38" s="645"/>
      <c r="AW38" s="645"/>
      <c r="AX38" s="645"/>
      <c r="AY38" s="646"/>
      <c r="AZ38" s="618" t="s">
        <v>107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451</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288104</v>
      </c>
      <c r="CS38" s="619"/>
      <c r="CT38" s="619"/>
      <c r="CU38" s="619"/>
      <c r="CV38" s="619"/>
      <c r="CW38" s="619"/>
      <c r="CX38" s="619"/>
      <c r="CY38" s="620"/>
      <c r="CZ38" s="621">
        <v>12.1</v>
      </c>
      <c r="DA38" s="639"/>
      <c r="DB38" s="639"/>
      <c r="DC38" s="640"/>
      <c r="DD38" s="624">
        <v>274511</v>
      </c>
      <c r="DE38" s="619"/>
      <c r="DF38" s="619"/>
      <c r="DG38" s="619"/>
      <c r="DH38" s="619"/>
      <c r="DI38" s="619"/>
      <c r="DJ38" s="619"/>
      <c r="DK38" s="620"/>
      <c r="DL38" s="624">
        <v>232488</v>
      </c>
      <c r="DM38" s="619"/>
      <c r="DN38" s="619"/>
      <c r="DO38" s="619"/>
      <c r="DP38" s="619"/>
      <c r="DQ38" s="619"/>
      <c r="DR38" s="619"/>
      <c r="DS38" s="619"/>
      <c r="DT38" s="619"/>
      <c r="DU38" s="619"/>
      <c r="DV38" s="620"/>
      <c r="DW38" s="641">
        <v>16.8</v>
      </c>
      <c r="DX38" s="642"/>
      <c r="DY38" s="642"/>
      <c r="DZ38" s="642"/>
      <c r="EA38" s="642"/>
      <c r="EB38" s="642"/>
      <c r="EC38" s="643"/>
    </row>
    <row r="39" spans="2:133" ht="11.25" customHeight="1">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77</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184090</v>
      </c>
      <c r="CS39" s="637"/>
      <c r="CT39" s="637"/>
      <c r="CU39" s="637"/>
      <c r="CV39" s="637"/>
      <c r="CW39" s="637"/>
      <c r="CX39" s="637"/>
      <c r="CY39" s="638"/>
      <c r="CZ39" s="621">
        <v>7.7</v>
      </c>
      <c r="DA39" s="639"/>
      <c r="DB39" s="639"/>
      <c r="DC39" s="640"/>
      <c r="DD39" s="624">
        <v>179945</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29907</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158</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9440</v>
      </c>
      <c r="CS40" s="619"/>
      <c r="CT40" s="619"/>
      <c r="CU40" s="619"/>
      <c r="CV40" s="619"/>
      <c r="CW40" s="619"/>
      <c r="CX40" s="619"/>
      <c r="CY40" s="620"/>
      <c r="CZ40" s="621">
        <v>0.4</v>
      </c>
      <c r="DA40" s="639"/>
      <c r="DB40" s="639"/>
      <c r="DC40" s="640"/>
      <c r="DD40" s="624">
        <v>1531</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68389</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304</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499281</v>
      </c>
      <c r="CS42" s="619"/>
      <c r="CT42" s="619"/>
      <c r="CU42" s="619"/>
      <c r="CV42" s="619"/>
      <c r="CW42" s="619"/>
      <c r="CX42" s="619"/>
      <c r="CY42" s="620"/>
      <c r="CZ42" s="621">
        <v>21</v>
      </c>
      <c r="DA42" s="622"/>
      <c r="DB42" s="622"/>
      <c r="DC42" s="623"/>
      <c r="DD42" s="624">
        <v>368128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13953</v>
      </c>
      <c r="CS43" s="637"/>
      <c r="CT43" s="637"/>
      <c r="CU43" s="637"/>
      <c r="CV43" s="637"/>
      <c r="CW43" s="637"/>
      <c r="CX43" s="637"/>
      <c r="CY43" s="638"/>
      <c r="CZ43" s="621">
        <v>0.6</v>
      </c>
      <c r="DA43" s="639"/>
      <c r="DB43" s="639"/>
      <c r="DC43" s="640"/>
      <c r="DD43" s="624">
        <v>13953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479133</v>
      </c>
      <c r="CS44" s="619"/>
      <c r="CT44" s="619"/>
      <c r="CU44" s="619"/>
      <c r="CV44" s="619"/>
      <c r="CW44" s="619"/>
      <c r="CX44" s="619"/>
      <c r="CY44" s="620"/>
      <c r="CZ44" s="621">
        <v>20.100000000000001</v>
      </c>
      <c r="DA44" s="622"/>
      <c r="DB44" s="622"/>
      <c r="DC44" s="623"/>
      <c r="DD44" s="624">
        <v>363577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23524</v>
      </c>
      <c r="CS45" s="637"/>
      <c r="CT45" s="637"/>
      <c r="CU45" s="637"/>
      <c r="CV45" s="637"/>
      <c r="CW45" s="637"/>
      <c r="CX45" s="637"/>
      <c r="CY45" s="638"/>
      <c r="CZ45" s="621">
        <v>1</v>
      </c>
      <c r="DA45" s="639"/>
      <c r="DB45" s="639"/>
      <c r="DC45" s="640"/>
      <c r="DD45" s="624">
        <v>770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446202</v>
      </c>
      <c r="CS46" s="619"/>
      <c r="CT46" s="619"/>
      <c r="CU46" s="619"/>
      <c r="CV46" s="619"/>
      <c r="CW46" s="619"/>
      <c r="CX46" s="619"/>
      <c r="CY46" s="620"/>
      <c r="CZ46" s="621">
        <v>18.8</v>
      </c>
      <c r="DA46" s="622"/>
      <c r="DB46" s="622"/>
      <c r="DC46" s="623"/>
      <c r="DD46" s="624">
        <v>362500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20148</v>
      </c>
      <c r="CS47" s="637"/>
      <c r="CT47" s="637"/>
      <c r="CU47" s="637"/>
      <c r="CV47" s="637"/>
      <c r="CW47" s="637"/>
      <c r="CX47" s="637"/>
      <c r="CY47" s="638"/>
      <c r="CZ47" s="621">
        <v>0.8</v>
      </c>
      <c r="DA47" s="639"/>
      <c r="DB47" s="639"/>
      <c r="DC47" s="640"/>
      <c r="DD47" s="624">
        <v>4551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2378233</v>
      </c>
      <c r="CS49" s="603"/>
      <c r="CT49" s="603"/>
      <c r="CU49" s="603"/>
      <c r="CV49" s="603"/>
      <c r="CW49" s="603"/>
      <c r="CX49" s="603"/>
      <c r="CY49" s="604"/>
      <c r="CZ49" s="605">
        <v>100</v>
      </c>
      <c r="DA49" s="606"/>
      <c r="DB49" s="606"/>
      <c r="DC49" s="607"/>
      <c r="DD49" s="608">
        <v>2012010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55" zoomScaleNormal="55" zoomScaleSheetLayoutView="70" workbookViewId="0">
      <selection activeCell="AP79" sqref="AP79:AT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338</v>
      </c>
      <c r="DK2" s="1136"/>
      <c r="DL2" s="1136"/>
      <c r="DM2" s="1136"/>
      <c r="DN2" s="1136"/>
      <c r="DO2" s="1137"/>
      <c r="DP2" s="200"/>
      <c r="DQ2" s="1135" t="s">
        <v>339</v>
      </c>
      <c r="DR2" s="1136"/>
      <c r="DS2" s="1136"/>
      <c r="DT2" s="1136"/>
      <c r="DU2" s="1136"/>
      <c r="DV2" s="1136"/>
      <c r="DW2" s="1136"/>
      <c r="DX2" s="1136"/>
      <c r="DY2" s="1136"/>
      <c r="DZ2" s="113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8" t="s">
        <v>340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8"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3" t="s">
        <v>356</v>
      </c>
      <c r="DH5" s="1124"/>
      <c r="DI5" s="1124"/>
      <c r="DJ5" s="1124"/>
      <c r="DK5" s="1125"/>
      <c r="DL5" s="1123" t="s">
        <v>357</v>
      </c>
      <c r="DM5" s="1124"/>
      <c r="DN5" s="1124"/>
      <c r="DO5" s="1124"/>
      <c r="DP5" s="1125"/>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c r="A7" s="209">
        <v>1</v>
      </c>
      <c r="B7" s="1075" t="s">
        <v>359</v>
      </c>
      <c r="C7" s="1076"/>
      <c r="D7" s="1076"/>
      <c r="E7" s="1076"/>
      <c r="F7" s="1076"/>
      <c r="G7" s="1076"/>
      <c r="H7" s="1076"/>
      <c r="I7" s="1076"/>
      <c r="J7" s="1076"/>
      <c r="K7" s="1076"/>
      <c r="L7" s="1076"/>
      <c r="M7" s="1076"/>
      <c r="N7" s="1076"/>
      <c r="O7" s="1076"/>
      <c r="P7" s="1077"/>
      <c r="Q7" s="1129">
        <v>2465</v>
      </c>
      <c r="R7" s="1130"/>
      <c r="S7" s="1130"/>
      <c r="T7" s="1130"/>
      <c r="U7" s="1130"/>
      <c r="V7" s="1130">
        <f>ROUND(2378233/1000,0)</f>
        <v>2378</v>
      </c>
      <c r="W7" s="1130"/>
      <c r="X7" s="1130"/>
      <c r="Y7" s="1130"/>
      <c r="Z7" s="1130"/>
      <c r="AA7" s="1130">
        <v>86</v>
      </c>
      <c r="AB7" s="1130"/>
      <c r="AC7" s="1130"/>
      <c r="AD7" s="1130"/>
      <c r="AE7" s="1131"/>
      <c r="AF7" s="1132">
        <v>71</v>
      </c>
      <c r="AG7" s="1133"/>
      <c r="AH7" s="1133"/>
      <c r="AI7" s="1133"/>
      <c r="AJ7" s="1134"/>
      <c r="AK7" s="1116">
        <f>ROUND(441933/1000,0)</f>
        <v>442</v>
      </c>
      <c r="AL7" s="1117"/>
      <c r="AM7" s="1117"/>
      <c r="AN7" s="1117"/>
      <c r="AO7" s="1117"/>
      <c r="AP7" s="1117">
        <f>ROUND(1604784/1000,0)</f>
        <v>1605</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550</v>
      </c>
      <c r="BT7" s="1121"/>
      <c r="BU7" s="1121"/>
      <c r="BV7" s="1121"/>
      <c r="BW7" s="1121"/>
      <c r="BX7" s="1121"/>
      <c r="BY7" s="1121"/>
      <c r="BZ7" s="1121"/>
      <c r="CA7" s="1121"/>
      <c r="CB7" s="1121"/>
      <c r="CC7" s="1121"/>
      <c r="CD7" s="1121"/>
      <c r="CE7" s="1121"/>
      <c r="CF7" s="1121"/>
      <c r="CG7" s="1122"/>
      <c r="CH7" s="1113">
        <f>ROUND(1210/1000,0)</f>
        <v>1</v>
      </c>
      <c r="CI7" s="1114"/>
      <c r="CJ7" s="1114"/>
      <c r="CK7" s="1114"/>
      <c r="CL7" s="1115"/>
      <c r="CM7" s="1113">
        <f>ROUND(35705/1000,0)</f>
        <v>36</v>
      </c>
      <c r="CN7" s="1114"/>
      <c r="CO7" s="1114"/>
      <c r="CP7" s="1114"/>
      <c r="CQ7" s="1115"/>
      <c r="CR7" s="1113">
        <f>ROUND(10000/1000,0)</f>
        <v>10</v>
      </c>
      <c r="CS7" s="1114"/>
      <c r="CT7" s="1114"/>
      <c r="CU7" s="1114"/>
      <c r="CV7" s="1115"/>
      <c r="CW7" s="1113" t="s">
        <v>548</v>
      </c>
      <c r="CX7" s="1114"/>
      <c r="CY7" s="1114"/>
      <c r="CZ7" s="1114"/>
      <c r="DA7" s="1115"/>
      <c r="DB7" s="1113" t="s">
        <v>548</v>
      </c>
      <c r="DC7" s="1114"/>
      <c r="DD7" s="1114"/>
      <c r="DE7" s="1114"/>
      <c r="DF7" s="1115"/>
      <c r="DG7" s="1113" t="s">
        <v>548</v>
      </c>
      <c r="DH7" s="1114"/>
      <c r="DI7" s="1114"/>
      <c r="DJ7" s="1114"/>
      <c r="DK7" s="1115"/>
      <c r="DL7" s="1113" t="s">
        <v>548</v>
      </c>
      <c r="DM7" s="1114"/>
      <c r="DN7" s="1114"/>
      <c r="DO7" s="1114"/>
      <c r="DP7" s="1115"/>
      <c r="DQ7" s="1113" t="s">
        <v>549</v>
      </c>
      <c r="DR7" s="1114"/>
      <c r="DS7" s="1114"/>
      <c r="DT7" s="1114"/>
      <c r="DU7" s="1115"/>
      <c r="DV7" s="1140"/>
      <c r="DW7" s="1141"/>
      <c r="DX7" s="1141"/>
      <c r="DY7" s="1141"/>
      <c r="DZ7" s="1142"/>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1"/>
      <c r="AL8" s="1112"/>
      <c r="AM8" s="1112"/>
      <c r="AN8" s="1112"/>
      <c r="AO8" s="1112"/>
      <c r="AP8" s="1112"/>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3">
        <v>2465</v>
      </c>
      <c r="R23" s="1094"/>
      <c r="S23" s="1094"/>
      <c r="T23" s="1094"/>
      <c r="U23" s="1094"/>
      <c r="V23" s="1094">
        <f t="shared" ref="V23" si="0">SUM(V7:Z22)</f>
        <v>2378</v>
      </c>
      <c r="W23" s="1094"/>
      <c r="X23" s="1094"/>
      <c r="Y23" s="1094"/>
      <c r="Z23" s="1094"/>
      <c r="AA23" s="1094">
        <f t="shared" ref="AA23" si="1">SUM(AA7:AE22)</f>
        <v>86</v>
      </c>
      <c r="AB23" s="1094"/>
      <c r="AC23" s="1094"/>
      <c r="AD23" s="1094"/>
      <c r="AE23" s="1095"/>
      <c r="AF23" s="1096">
        <v>71</v>
      </c>
      <c r="AG23" s="1094"/>
      <c r="AH23" s="1094"/>
      <c r="AI23" s="1094"/>
      <c r="AJ23" s="1097"/>
      <c r="AK23" s="1098"/>
      <c r="AL23" s="1099"/>
      <c r="AM23" s="1099"/>
      <c r="AN23" s="1099"/>
      <c r="AO23" s="1099"/>
      <c r="AP23" s="1094">
        <f>SUM(AP7:AT22)</f>
        <v>1605</v>
      </c>
      <c r="AQ23" s="1094"/>
      <c r="AR23" s="1094"/>
      <c r="AS23" s="1094"/>
      <c r="AT23" s="1094"/>
      <c r="AU23" s="1100"/>
      <c r="AV23" s="1100"/>
      <c r="AW23" s="1100"/>
      <c r="AX23" s="1100"/>
      <c r="AY23" s="1101"/>
      <c r="AZ23" s="1090" t="s">
        <v>363</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89" t="s">
        <v>364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8" t="s">
        <v>365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4" t="s">
        <v>369</v>
      </c>
      <c r="AG26" s="1034"/>
      <c r="AH26" s="1034"/>
      <c r="AI26" s="1034"/>
      <c r="AJ26" s="1085"/>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5" t="s">
        <v>374</v>
      </c>
      <c r="C28" s="1076"/>
      <c r="D28" s="1076"/>
      <c r="E28" s="1076"/>
      <c r="F28" s="1076"/>
      <c r="G28" s="1076"/>
      <c r="H28" s="1076"/>
      <c r="I28" s="1076"/>
      <c r="J28" s="1076"/>
      <c r="K28" s="1076"/>
      <c r="L28" s="1076"/>
      <c r="M28" s="1076"/>
      <c r="N28" s="1076"/>
      <c r="O28" s="1076"/>
      <c r="P28" s="1077"/>
      <c r="Q28" s="1078">
        <f>ROUND(261201/1000,9)</f>
        <v>261.20100000000002</v>
      </c>
      <c r="R28" s="1079"/>
      <c r="S28" s="1079"/>
      <c r="T28" s="1079"/>
      <c r="U28" s="1079"/>
      <c r="V28" s="1079">
        <f>ROUND(259298/1000,0)</f>
        <v>259</v>
      </c>
      <c r="W28" s="1079"/>
      <c r="X28" s="1079"/>
      <c r="Y28" s="1079"/>
      <c r="Z28" s="1079"/>
      <c r="AA28" s="1079">
        <v>2</v>
      </c>
      <c r="AB28" s="1079"/>
      <c r="AC28" s="1079"/>
      <c r="AD28" s="1079"/>
      <c r="AE28" s="1080"/>
      <c r="AF28" s="1081">
        <v>2</v>
      </c>
      <c r="AG28" s="1079"/>
      <c r="AH28" s="1079"/>
      <c r="AI28" s="1079"/>
      <c r="AJ28" s="1082"/>
      <c r="AK28" s="1083">
        <f>ROUND(29907/1000,0)</f>
        <v>30</v>
      </c>
      <c r="AL28" s="1072"/>
      <c r="AM28" s="1072"/>
      <c r="AN28" s="1072"/>
      <c r="AO28" s="1072"/>
      <c r="AP28" s="1072" t="s">
        <v>539</v>
      </c>
      <c r="AQ28" s="1072"/>
      <c r="AR28" s="1072"/>
      <c r="AS28" s="1072"/>
      <c r="AT28" s="1072"/>
      <c r="AU28" s="1072" t="s">
        <v>539</v>
      </c>
      <c r="AV28" s="1072"/>
      <c r="AW28" s="1072"/>
      <c r="AX28" s="1072"/>
      <c r="AY28" s="1072"/>
      <c r="AZ28" s="1072" t="s">
        <v>538</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f>ROUND(261204/1000,0)</f>
        <v>261</v>
      </c>
      <c r="R29" s="1070"/>
      <c r="S29" s="1070"/>
      <c r="T29" s="1070"/>
      <c r="U29" s="1070"/>
      <c r="V29" s="1070">
        <f>ROUND(260049/1000,0)</f>
        <v>260</v>
      </c>
      <c r="W29" s="1070"/>
      <c r="X29" s="1070"/>
      <c r="Y29" s="1070"/>
      <c r="Z29" s="1070"/>
      <c r="AA29" s="1070">
        <v>1</v>
      </c>
      <c r="AB29" s="1070"/>
      <c r="AC29" s="1070"/>
      <c r="AD29" s="1070"/>
      <c r="AE29" s="1071"/>
      <c r="AF29" s="1045">
        <v>1</v>
      </c>
      <c r="AG29" s="1046"/>
      <c r="AH29" s="1046"/>
      <c r="AI29" s="1046"/>
      <c r="AJ29" s="1047"/>
      <c r="AK29" s="1006">
        <f>ROUND(40993/1000,0)</f>
        <v>41</v>
      </c>
      <c r="AL29" s="997"/>
      <c r="AM29" s="997"/>
      <c r="AN29" s="997"/>
      <c r="AO29" s="997"/>
      <c r="AP29" s="997" t="s">
        <v>539</v>
      </c>
      <c r="AQ29" s="997"/>
      <c r="AR29" s="997"/>
      <c r="AS29" s="997"/>
      <c r="AT29" s="997"/>
      <c r="AU29" s="997" t="s">
        <v>538</v>
      </c>
      <c r="AV29" s="997"/>
      <c r="AW29" s="997"/>
      <c r="AX29" s="997"/>
      <c r="AY29" s="997"/>
      <c r="AZ29" s="997" t="s">
        <v>538</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f>ROUND(16451/1000,0)</f>
        <v>16</v>
      </c>
      <c r="R30" s="1070"/>
      <c r="S30" s="1070"/>
      <c r="T30" s="1070"/>
      <c r="U30" s="1070"/>
      <c r="V30" s="1070">
        <f>ROUND(16422/1000,0)</f>
        <v>16</v>
      </c>
      <c r="W30" s="1070"/>
      <c r="X30" s="1070"/>
      <c r="Y30" s="1070"/>
      <c r="Z30" s="1070"/>
      <c r="AA30" s="1070">
        <v>0</v>
      </c>
      <c r="AB30" s="1070"/>
      <c r="AC30" s="1070"/>
      <c r="AD30" s="1070"/>
      <c r="AE30" s="1071"/>
      <c r="AF30" s="1045">
        <v>0</v>
      </c>
      <c r="AG30" s="1046"/>
      <c r="AH30" s="1046"/>
      <c r="AI30" s="1046"/>
      <c r="AJ30" s="1047"/>
      <c r="AK30" s="1006">
        <f>ROUND(7443/1000,0)</f>
        <v>7</v>
      </c>
      <c r="AL30" s="997"/>
      <c r="AM30" s="997"/>
      <c r="AN30" s="997"/>
      <c r="AO30" s="997"/>
      <c r="AP30" s="997" t="s">
        <v>539</v>
      </c>
      <c r="AQ30" s="997"/>
      <c r="AR30" s="997"/>
      <c r="AS30" s="997"/>
      <c r="AT30" s="997"/>
      <c r="AU30" s="997" t="s">
        <v>539</v>
      </c>
      <c r="AV30" s="997"/>
      <c r="AW30" s="997"/>
      <c r="AX30" s="997"/>
      <c r="AY30" s="997"/>
      <c r="AZ30" s="997" t="s">
        <v>538</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f>ROUND(227258/1000,9)</f>
        <v>227.25800000000001</v>
      </c>
      <c r="R31" s="1070"/>
      <c r="S31" s="1070"/>
      <c r="T31" s="1070"/>
      <c r="U31" s="1070"/>
      <c r="V31" s="1070">
        <v>227</v>
      </c>
      <c r="W31" s="1070"/>
      <c r="X31" s="1070"/>
      <c r="Y31" s="1070"/>
      <c r="Z31" s="1070"/>
      <c r="AA31" s="1070">
        <v>1</v>
      </c>
      <c r="AB31" s="1070"/>
      <c r="AC31" s="1070"/>
      <c r="AD31" s="1070"/>
      <c r="AE31" s="1071"/>
      <c r="AF31" s="1045">
        <v>1</v>
      </c>
      <c r="AG31" s="1046"/>
      <c r="AH31" s="1046"/>
      <c r="AI31" s="1046"/>
      <c r="AJ31" s="1047"/>
      <c r="AK31" s="1006">
        <f>ROUND(132355/1000,9)</f>
        <v>132.35499999999999</v>
      </c>
      <c r="AL31" s="997"/>
      <c r="AM31" s="997"/>
      <c r="AN31" s="997"/>
      <c r="AO31" s="997"/>
      <c r="AP31" s="997">
        <f>ROUND(1092243/1000,0)</f>
        <v>1092</v>
      </c>
      <c r="AQ31" s="997"/>
      <c r="AR31" s="997"/>
      <c r="AS31" s="997"/>
      <c r="AT31" s="997"/>
      <c r="AU31" s="997">
        <f>ROUND(1092242/1000,9)</f>
        <v>1092.242</v>
      </c>
      <c r="AV31" s="997"/>
      <c r="AW31" s="997"/>
      <c r="AX31" s="997"/>
      <c r="AY31" s="997"/>
      <c r="AZ31" s="1068" t="s">
        <v>539</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f>ROUND(73962/1000,0)</f>
        <v>74</v>
      </c>
      <c r="R32" s="1070"/>
      <c r="S32" s="1070"/>
      <c r="T32" s="1070"/>
      <c r="U32" s="1070"/>
      <c r="V32" s="1070">
        <f>ROUND(73720/1000,0)</f>
        <v>74</v>
      </c>
      <c r="W32" s="1070"/>
      <c r="X32" s="1070"/>
      <c r="Y32" s="1070"/>
      <c r="Z32" s="1070"/>
      <c r="AA32" s="1070">
        <v>0</v>
      </c>
      <c r="AB32" s="1070"/>
      <c r="AC32" s="1070"/>
      <c r="AD32" s="1070"/>
      <c r="AE32" s="1071"/>
      <c r="AF32" s="1045">
        <v>0</v>
      </c>
      <c r="AG32" s="1046"/>
      <c r="AH32" s="1046"/>
      <c r="AI32" s="1046"/>
      <c r="AJ32" s="1047"/>
      <c r="AK32" s="1006">
        <f>ROUND(57453/1000,0)</f>
        <v>57</v>
      </c>
      <c r="AL32" s="997"/>
      <c r="AM32" s="997"/>
      <c r="AN32" s="997"/>
      <c r="AO32" s="997"/>
      <c r="AP32" s="997">
        <f>ROUND(403778/1000,0)</f>
        <v>404</v>
      </c>
      <c r="AQ32" s="997"/>
      <c r="AR32" s="997"/>
      <c r="AS32" s="997"/>
      <c r="AT32" s="997"/>
      <c r="AU32" s="997">
        <f>ROUND(403778/1000,0)</f>
        <v>404</v>
      </c>
      <c r="AV32" s="997"/>
      <c r="AW32" s="997"/>
      <c r="AX32" s="997"/>
      <c r="AY32" s="997"/>
      <c r="AZ32" s="1068" t="s">
        <v>539</v>
      </c>
      <c r="BA32" s="1068"/>
      <c r="BB32" s="1068"/>
      <c r="BC32" s="1068"/>
      <c r="BD32" s="1068"/>
      <c r="BE32" s="1058" t="s">
        <v>378</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v>
      </c>
      <c r="AG63" s="985"/>
      <c r="AH63" s="985"/>
      <c r="AI63" s="985"/>
      <c r="AJ63" s="1056"/>
      <c r="AK63" s="1057"/>
      <c r="AL63" s="989"/>
      <c r="AM63" s="989"/>
      <c r="AN63" s="989"/>
      <c r="AO63" s="989"/>
      <c r="AP63" s="985">
        <v>1496</v>
      </c>
      <c r="AQ63" s="985"/>
      <c r="AR63" s="985"/>
      <c r="AS63" s="985"/>
      <c r="AT63" s="985"/>
      <c r="AU63" s="985">
        <v>1496.242</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383</v>
      </c>
      <c r="B66" s="1022"/>
      <c r="C66" s="1022"/>
      <c r="D66" s="1022"/>
      <c r="E66" s="1022"/>
      <c r="F66" s="1022"/>
      <c r="G66" s="1022"/>
      <c r="H66" s="1022"/>
      <c r="I66" s="1022"/>
      <c r="J66" s="1022"/>
      <c r="K66" s="1022"/>
      <c r="L66" s="1022"/>
      <c r="M66" s="1022"/>
      <c r="N66" s="1022"/>
      <c r="O66" s="1022"/>
      <c r="P66" s="1023"/>
      <c r="Q66" s="1027" t="s">
        <v>384</v>
      </c>
      <c r="R66" s="1028"/>
      <c r="S66" s="1028"/>
      <c r="T66" s="1028"/>
      <c r="U66" s="1029"/>
      <c r="V66" s="1027" t="s">
        <v>385</v>
      </c>
      <c r="W66" s="1028"/>
      <c r="X66" s="1028"/>
      <c r="Y66" s="1028"/>
      <c r="Z66" s="1029"/>
      <c r="AA66" s="1027" t="s">
        <v>386</v>
      </c>
      <c r="AB66" s="1028"/>
      <c r="AC66" s="1028"/>
      <c r="AD66" s="1028"/>
      <c r="AE66" s="1029"/>
      <c r="AF66" s="1033" t="s">
        <v>387</v>
      </c>
      <c r="AG66" s="1034"/>
      <c r="AH66" s="1034"/>
      <c r="AI66" s="1034"/>
      <c r="AJ66" s="1035"/>
      <c r="AK66" s="1027" t="s">
        <v>388</v>
      </c>
      <c r="AL66" s="1022"/>
      <c r="AM66" s="1022"/>
      <c r="AN66" s="1022"/>
      <c r="AO66" s="1023"/>
      <c r="AP66" s="1027" t="s">
        <v>389</v>
      </c>
      <c r="AQ66" s="1028"/>
      <c r="AR66" s="1028"/>
      <c r="AS66" s="1028"/>
      <c r="AT66" s="1029"/>
      <c r="AU66" s="1027" t="s">
        <v>390</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f>ROUND(482105/1000,9)</f>
        <v>482.10500000000002</v>
      </c>
      <c r="R68" s="1008"/>
      <c r="S68" s="1008"/>
      <c r="T68" s="1008"/>
      <c r="U68" s="1008"/>
      <c r="V68" s="1008">
        <f>ROUND(451347/1000,0)</f>
        <v>451</v>
      </c>
      <c r="W68" s="1008"/>
      <c r="X68" s="1008"/>
      <c r="Y68" s="1008"/>
      <c r="Z68" s="1008"/>
      <c r="AA68" s="1008">
        <f t="shared" ref="AA68" si="2">Q68-V68</f>
        <v>31.105000000000018</v>
      </c>
      <c r="AB68" s="1008"/>
      <c r="AC68" s="1008"/>
      <c r="AD68" s="1008"/>
      <c r="AE68" s="1008"/>
      <c r="AF68" s="1008">
        <f t="shared" ref="AF68:AF75" si="3">AA68</f>
        <v>31.105000000000018</v>
      </c>
      <c r="AG68" s="1008"/>
      <c r="AH68" s="1008"/>
      <c r="AI68" s="1008"/>
      <c r="AJ68" s="1008"/>
      <c r="AK68" s="1008">
        <f>ROUND(19987/1000,9)</f>
        <v>19.986999999999998</v>
      </c>
      <c r="AL68" s="1008"/>
      <c r="AM68" s="1008"/>
      <c r="AN68" s="1008"/>
      <c r="AO68" s="1008"/>
      <c r="AP68" s="1008" t="s">
        <v>548</v>
      </c>
      <c r="AQ68" s="1008"/>
      <c r="AR68" s="1008"/>
      <c r="AS68" s="1008"/>
      <c r="AT68" s="1008"/>
      <c r="AU68" s="1008" t="s">
        <v>548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f>ROUND(160773477/1000,0)</f>
        <v>160773</v>
      </c>
      <c r="R69" s="997"/>
      <c r="S69" s="997"/>
      <c r="T69" s="997"/>
      <c r="U69" s="997"/>
      <c r="V69" s="997">
        <f>ROUND(157982440/1000,0)</f>
        <v>157982</v>
      </c>
      <c r="W69" s="997"/>
      <c r="X69" s="997"/>
      <c r="Y69" s="997"/>
      <c r="Z69" s="997"/>
      <c r="AA69" s="997">
        <f t="shared" ref="AA69:AA75" si="4">Q69-V69</f>
        <v>2791</v>
      </c>
      <c r="AB69" s="997"/>
      <c r="AC69" s="997"/>
      <c r="AD69" s="997"/>
      <c r="AE69" s="997"/>
      <c r="AF69" s="997">
        <f t="shared" si="3"/>
        <v>2791</v>
      </c>
      <c r="AG69" s="997"/>
      <c r="AH69" s="997"/>
      <c r="AI69" s="997"/>
      <c r="AJ69" s="997"/>
      <c r="AK69" s="997">
        <f>ROUND(2416508/1000,0)</f>
        <v>2417</v>
      </c>
      <c r="AL69" s="997"/>
      <c r="AM69" s="997"/>
      <c r="AN69" s="997"/>
      <c r="AO69" s="997"/>
      <c r="AP69" s="997" t="s">
        <v>548</v>
      </c>
      <c r="AQ69" s="997"/>
      <c r="AR69" s="997"/>
      <c r="AS69" s="997"/>
      <c r="AT69" s="997"/>
      <c r="AU69" s="997" t="s">
        <v>549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961</v>
      </c>
      <c r="R70" s="997"/>
      <c r="S70" s="997"/>
      <c r="T70" s="997"/>
      <c r="U70" s="997"/>
      <c r="V70" s="997">
        <v>937</v>
      </c>
      <c r="W70" s="997"/>
      <c r="X70" s="997"/>
      <c r="Y70" s="997"/>
      <c r="Z70" s="997"/>
      <c r="AA70" s="997">
        <v>24</v>
      </c>
      <c r="AB70" s="997"/>
      <c r="AC70" s="997"/>
      <c r="AD70" s="997"/>
      <c r="AE70" s="997"/>
      <c r="AF70" s="997">
        <f t="shared" si="3"/>
        <v>24</v>
      </c>
      <c r="AG70" s="997"/>
      <c r="AH70" s="997"/>
      <c r="AI70" s="997"/>
      <c r="AJ70" s="997"/>
      <c r="AK70" s="997">
        <v>5</v>
      </c>
      <c r="AL70" s="997"/>
      <c r="AM70" s="997"/>
      <c r="AN70" s="997"/>
      <c r="AO70" s="997"/>
      <c r="AP70" s="997" t="s">
        <v>548</v>
      </c>
      <c r="AQ70" s="997"/>
      <c r="AR70" s="997"/>
      <c r="AS70" s="997"/>
      <c r="AT70" s="997"/>
      <c r="AU70" s="997" t="s">
        <v>549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f>ROUND(175153/1000,0)</f>
        <v>175</v>
      </c>
      <c r="R71" s="997"/>
      <c r="S71" s="997"/>
      <c r="T71" s="997"/>
      <c r="U71" s="997"/>
      <c r="V71" s="997">
        <v>168</v>
      </c>
      <c r="W71" s="997"/>
      <c r="X71" s="997"/>
      <c r="Y71" s="997"/>
      <c r="Z71" s="997"/>
      <c r="AA71" s="997">
        <f t="shared" si="4"/>
        <v>7</v>
      </c>
      <c r="AB71" s="997"/>
      <c r="AC71" s="997"/>
      <c r="AD71" s="997"/>
      <c r="AE71" s="997"/>
      <c r="AF71" s="997">
        <f t="shared" si="3"/>
        <v>7</v>
      </c>
      <c r="AG71" s="997"/>
      <c r="AH71" s="997"/>
      <c r="AI71" s="997"/>
      <c r="AJ71" s="997"/>
      <c r="AK71" s="997">
        <f>ROUND(9741/1000,0)</f>
        <v>10</v>
      </c>
      <c r="AL71" s="997"/>
      <c r="AM71" s="997"/>
      <c r="AN71" s="997"/>
      <c r="AO71" s="997"/>
      <c r="AP71" s="997" t="s">
        <v>548</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f>ROUND(184025/1000,0)</f>
        <v>184</v>
      </c>
      <c r="R72" s="997"/>
      <c r="S72" s="997"/>
      <c r="T72" s="997"/>
      <c r="U72" s="997"/>
      <c r="V72" s="997">
        <f>ROUND(176221/1000,0)</f>
        <v>176</v>
      </c>
      <c r="W72" s="997"/>
      <c r="X72" s="997"/>
      <c r="Y72" s="997"/>
      <c r="Z72" s="997"/>
      <c r="AA72" s="997">
        <f t="shared" si="4"/>
        <v>8</v>
      </c>
      <c r="AB72" s="997"/>
      <c r="AC72" s="997"/>
      <c r="AD72" s="997"/>
      <c r="AE72" s="997"/>
      <c r="AF72" s="997">
        <f t="shared" si="3"/>
        <v>8</v>
      </c>
      <c r="AG72" s="997"/>
      <c r="AH72" s="997"/>
      <c r="AI72" s="997"/>
      <c r="AJ72" s="997"/>
      <c r="AK72" s="997">
        <f>ROUND(2678/1000,0)</f>
        <v>3</v>
      </c>
      <c r="AL72" s="997"/>
      <c r="AM72" s="997"/>
      <c r="AN72" s="997"/>
      <c r="AO72" s="997"/>
      <c r="AP72" s="997" t="s">
        <v>548</v>
      </c>
      <c r="AQ72" s="997"/>
      <c r="AR72" s="997"/>
      <c r="AS72" s="997"/>
      <c r="AT72" s="997"/>
      <c r="AU72" s="997" t="s">
        <v>549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f>ROUND(4685456/1000,0)</f>
        <v>4685</v>
      </c>
      <c r="R73" s="997"/>
      <c r="S73" s="997"/>
      <c r="T73" s="997"/>
      <c r="U73" s="997"/>
      <c r="V73" s="997">
        <f>ROUND(4665081/1000,0)</f>
        <v>4665</v>
      </c>
      <c r="W73" s="997"/>
      <c r="X73" s="997"/>
      <c r="Y73" s="997"/>
      <c r="Z73" s="997"/>
      <c r="AA73" s="997">
        <f t="shared" si="4"/>
        <v>20</v>
      </c>
      <c r="AB73" s="997"/>
      <c r="AC73" s="997"/>
      <c r="AD73" s="997"/>
      <c r="AE73" s="997"/>
      <c r="AF73" s="997">
        <f t="shared" si="3"/>
        <v>20</v>
      </c>
      <c r="AG73" s="997"/>
      <c r="AH73" s="997"/>
      <c r="AI73" s="997"/>
      <c r="AJ73" s="997"/>
      <c r="AK73" s="997">
        <f>ROUND(41421/1000,0)</f>
        <v>41</v>
      </c>
      <c r="AL73" s="997"/>
      <c r="AM73" s="997"/>
      <c r="AN73" s="997"/>
      <c r="AO73" s="997"/>
      <c r="AP73" s="997">
        <f>ROUND(2646161/1000,0)</f>
        <v>2646</v>
      </c>
      <c r="AQ73" s="997"/>
      <c r="AR73" s="997"/>
      <c r="AS73" s="997"/>
      <c r="AT73" s="997"/>
      <c r="AU73" s="997">
        <f>ROUND(10544/1000,0)</f>
        <v>11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546</v>
      </c>
      <c r="C74" s="1001"/>
      <c r="D74" s="1001"/>
      <c r="E74" s="1001"/>
      <c r="F74" s="1001"/>
      <c r="G74" s="1001"/>
      <c r="H74" s="1001"/>
      <c r="I74" s="1001"/>
      <c r="J74" s="1001"/>
      <c r="K74" s="1001"/>
      <c r="L74" s="1001"/>
      <c r="M74" s="1001"/>
      <c r="N74" s="1001"/>
      <c r="O74" s="1001"/>
      <c r="P74" s="1002"/>
      <c r="Q74" s="1003">
        <f>ROUND(4728454/1000,9)</f>
        <v>4728.4539999999997</v>
      </c>
      <c r="R74" s="997"/>
      <c r="S74" s="997"/>
      <c r="T74" s="997"/>
      <c r="U74" s="997"/>
      <c r="V74" s="997">
        <v>4572</v>
      </c>
      <c r="W74" s="997"/>
      <c r="X74" s="997"/>
      <c r="Y74" s="997"/>
      <c r="Z74" s="997"/>
      <c r="AA74" s="997">
        <f t="shared" si="4"/>
        <v>156.45399999999972</v>
      </c>
      <c r="AB74" s="997"/>
      <c r="AC74" s="997"/>
      <c r="AD74" s="997"/>
      <c r="AE74" s="997"/>
      <c r="AF74" s="997">
        <f t="shared" si="3"/>
        <v>156.45399999999972</v>
      </c>
      <c r="AG74" s="997"/>
      <c r="AH74" s="997"/>
      <c r="AI74" s="997"/>
      <c r="AJ74" s="997"/>
      <c r="AK74" s="997">
        <f>ROUND(64160/1000,0)</f>
        <v>64</v>
      </c>
      <c r="AL74" s="997"/>
      <c r="AM74" s="997"/>
      <c r="AN74" s="997"/>
      <c r="AO74" s="997"/>
      <c r="AP74" s="997">
        <f>ROUND(2796132/1000,0)</f>
        <v>2796</v>
      </c>
      <c r="AQ74" s="997"/>
      <c r="AR74" s="997"/>
      <c r="AS74" s="997"/>
      <c r="AT74" s="997"/>
      <c r="AU74" s="997">
        <f>ROUND(2530/1000,0)</f>
        <v>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547</v>
      </c>
      <c r="C75" s="1001"/>
      <c r="D75" s="1001"/>
      <c r="E75" s="1001"/>
      <c r="F75" s="1001"/>
      <c r="G75" s="1001"/>
      <c r="H75" s="1001"/>
      <c r="I75" s="1001"/>
      <c r="J75" s="1001"/>
      <c r="K75" s="1001"/>
      <c r="L75" s="1001"/>
      <c r="M75" s="1001"/>
      <c r="N75" s="1001"/>
      <c r="O75" s="1001"/>
      <c r="P75" s="1002"/>
      <c r="Q75" s="1004">
        <f>ROUND(12251470/1000,0)</f>
        <v>12251</v>
      </c>
      <c r="R75" s="1005"/>
      <c r="S75" s="1005"/>
      <c r="T75" s="1005"/>
      <c r="U75" s="1006"/>
      <c r="V75" s="1007">
        <v>10146</v>
      </c>
      <c r="W75" s="1005"/>
      <c r="X75" s="1005"/>
      <c r="Y75" s="1005"/>
      <c r="Z75" s="1006"/>
      <c r="AA75" s="1007">
        <f t="shared" si="4"/>
        <v>2105</v>
      </c>
      <c r="AB75" s="1005"/>
      <c r="AC75" s="1005"/>
      <c r="AD75" s="1005"/>
      <c r="AE75" s="1006"/>
      <c r="AF75" s="1007">
        <f t="shared" si="3"/>
        <v>2105</v>
      </c>
      <c r="AG75" s="1005"/>
      <c r="AH75" s="1005"/>
      <c r="AI75" s="1005"/>
      <c r="AJ75" s="1006"/>
      <c r="AK75" s="1007" t="s">
        <v>548</v>
      </c>
      <c r="AL75" s="1005"/>
      <c r="AM75" s="1005"/>
      <c r="AN75" s="1005"/>
      <c r="AO75" s="1006"/>
      <c r="AP75" s="1007" t="s">
        <v>548</v>
      </c>
      <c r="AQ75" s="1005"/>
      <c r="AR75" s="1005"/>
      <c r="AS75" s="1005"/>
      <c r="AT75" s="1006"/>
      <c r="AU75" s="1007" t="s">
        <v>548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5142.5589999999993</v>
      </c>
      <c r="AG88" s="985"/>
      <c r="AH88" s="985"/>
      <c r="AI88" s="985"/>
      <c r="AJ88" s="985"/>
      <c r="AK88" s="989"/>
      <c r="AL88" s="989"/>
      <c r="AM88" s="989"/>
      <c r="AN88" s="989"/>
      <c r="AO88" s="989"/>
      <c r="AP88" s="985">
        <v>5442</v>
      </c>
      <c r="AQ88" s="985"/>
      <c r="AR88" s="985"/>
      <c r="AS88" s="985"/>
      <c r="AT88" s="985"/>
      <c r="AU88" s="985">
        <v>14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SUM(CR7:CV88)</f>
        <v>10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282</v>
      </c>
      <c r="AG109" s="918"/>
      <c r="AH109" s="918"/>
      <c r="AI109" s="918"/>
      <c r="AJ109" s="919"/>
      <c r="AK109" s="920" t="s">
        <v>281</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282</v>
      </c>
      <c r="BW109" s="918"/>
      <c r="BX109" s="918"/>
      <c r="BY109" s="918"/>
      <c r="BZ109" s="919"/>
      <c r="CA109" s="920" t="s">
        <v>281</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282</v>
      </c>
      <c r="DM109" s="918"/>
      <c r="DN109" s="918"/>
      <c r="DO109" s="918"/>
      <c r="DP109" s="919"/>
      <c r="DQ109" s="920" t="s">
        <v>281</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281988</v>
      </c>
      <c r="AB110" s="903"/>
      <c r="AC110" s="903"/>
      <c r="AD110" s="903"/>
      <c r="AE110" s="904"/>
      <c r="AF110" s="905">
        <v>282561</v>
      </c>
      <c r="AG110" s="903"/>
      <c r="AH110" s="903"/>
      <c r="AI110" s="903"/>
      <c r="AJ110" s="904"/>
      <c r="AK110" s="905">
        <v>242934</v>
      </c>
      <c r="AL110" s="903"/>
      <c r="AM110" s="903"/>
      <c r="AN110" s="903"/>
      <c r="AO110" s="904"/>
      <c r="AP110" s="906">
        <v>21.5</v>
      </c>
      <c r="AQ110" s="907"/>
      <c r="AR110" s="907"/>
      <c r="AS110" s="907"/>
      <c r="AT110" s="908"/>
      <c r="AU110" s="950" t="s">
        <v>59</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1903187</v>
      </c>
      <c r="BR110" s="830"/>
      <c r="BS110" s="830"/>
      <c r="BT110" s="830"/>
      <c r="BU110" s="830"/>
      <c r="BV110" s="830">
        <v>1734757</v>
      </c>
      <c r="BW110" s="830"/>
      <c r="BX110" s="830"/>
      <c r="BY110" s="830"/>
      <c r="BZ110" s="830"/>
      <c r="CA110" s="830">
        <v>1604784</v>
      </c>
      <c r="CB110" s="830"/>
      <c r="CC110" s="830"/>
      <c r="CD110" s="830"/>
      <c r="CE110" s="830"/>
      <c r="CF110" s="891">
        <v>141.69999999999999</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10450</v>
      </c>
      <c r="BR111" s="801"/>
      <c r="BS111" s="801"/>
      <c r="BT111" s="801"/>
      <c r="BU111" s="801"/>
      <c r="BV111" s="801">
        <v>5150</v>
      </c>
      <c r="BW111" s="801"/>
      <c r="BX111" s="801"/>
      <c r="BY111" s="801"/>
      <c r="BZ111" s="801"/>
      <c r="CA111" s="801">
        <v>122947</v>
      </c>
      <c r="CB111" s="801"/>
      <c r="CC111" s="801"/>
      <c r="CD111" s="801"/>
      <c r="CE111" s="801"/>
      <c r="CF111" s="878">
        <v>10.9</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1524133</v>
      </c>
      <c r="BR112" s="801"/>
      <c r="BS112" s="801"/>
      <c r="BT112" s="801"/>
      <c r="BU112" s="801"/>
      <c r="BV112" s="801">
        <v>1492139</v>
      </c>
      <c r="BW112" s="801"/>
      <c r="BX112" s="801"/>
      <c r="BY112" s="801"/>
      <c r="BZ112" s="801"/>
      <c r="CA112" s="801">
        <v>1496020</v>
      </c>
      <c r="CB112" s="801"/>
      <c r="CC112" s="801"/>
      <c r="CD112" s="801"/>
      <c r="CE112" s="801"/>
      <c r="CF112" s="878">
        <v>132.1</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114187</v>
      </c>
      <c r="AB113" s="939"/>
      <c r="AC113" s="939"/>
      <c r="AD113" s="939"/>
      <c r="AE113" s="940"/>
      <c r="AF113" s="941">
        <v>114865</v>
      </c>
      <c r="AG113" s="939"/>
      <c r="AH113" s="939"/>
      <c r="AI113" s="939"/>
      <c r="AJ113" s="940"/>
      <c r="AK113" s="941">
        <v>114376</v>
      </c>
      <c r="AL113" s="939"/>
      <c r="AM113" s="939"/>
      <c r="AN113" s="939"/>
      <c r="AO113" s="940"/>
      <c r="AP113" s="942">
        <v>10.1</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18453</v>
      </c>
      <c r="BR113" s="801"/>
      <c r="BS113" s="801"/>
      <c r="BT113" s="801"/>
      <c r="BU113" s="801"/>
      <c r="BV113" s="801">
        <v>15733</v>
      </c>
      <c r="BW113" s="801"/>
      <c r="BX113" s="801"/>
      <c r="BY113" s="801"/>
      <c r="BZ113" s="801"/>
      <c r="CA113" s="801">
        <v>13074</v>
      </c>
      <c r="CB113" s="801"/>
      <c r="CC113" s="801"/>
      <c r="CD113" s="801"/>
      <c r="CE113" s="801"/>
      <c r="CF113" s="878">
        <v>1.2</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4898</v>
      </c>
      <c r="AB114" s="814"/>
      <c r="AC114" s="814"/>
      <c r="AD114" s="814"/>
      <c r="AE114" s="815"/>
      <c r="AF114" s="816">
        <v>4841</v>
      </c>
      <c r="AG114" s="814"/>
      <c r="AH114" s="814"/>
      <c r="AI114" s="814"/>
      <c r="AJ114" s="815"/>
      <c r="AK114" s="816">
        <v>4842</v>
      </c>
      <c r="AL114" s="814"/>
      <c r="AM114" s="814"/>
      <c r="AN114" s="814"/>
      <c r="AO114" s="815"/>
      <c r="AP114" s="784">
        <v>0.4</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249125</v>
      </c>
      <c r="BR114" s="801"/>
      <c r="BS114" s="801"/>
      <c r="BT114" s="801"/>
      <c r="BU114" s="801"/>
      <c r="BV114" s="801">
        <v>224137</v>
      </c>
      <c r="BW114" s="801"/>
      <c r="BX114" s="801"/>
      <c r="BY114" s="801"/>
      <c r="BZ114" s="801"/>
      <c r="CA114" s="801">
        <v>186955</v>
      </c>
      <c r="CB114" s="801"/>
      <c r="CC114" s="801"/>
      <c r="CD114" s="801"/>
      <c r="CE114" s="801"/>
      <c r="CF114" s="878">
        <v>16.5</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5470</v>
      </c>
      <c r="AB115" s="939"/>
      <c r="AC115" s="939"/>
      <c r="AD115" s="939"/>
      <c r="AE115" s="940"/>
      <c r="AF115" s="941">
        <v>5305</v>
      </c>
      <c r="AG115" s="939"/>
      <c r="AH115" s="939"/>
      <c r="AI115" s="939"/>
      <c r="AJ115" s="940"/>
      <c r="AK115" s="941">
        <v>25641</v>
      </c>
      <c r="AL115" s="939"/>
      <c r="AM115" s="939"/>
      <c r="AN115" s="939"/>
      <c r="AO115" s="940"/>
      <c r="AP115" s="942">
        <v>2.2999999999999998</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412</v>
      </c>
      <c r="BR115" s="801"/>
      <c r="BS115" s="801"/>
      <c r="BT115" s="801"/>
      <c r="BU115" s="801"/>
      <c r="BV115" s="801" t="s">
        <v>412</v>
      </c>
      <c r="BW115" s="801"/>
      <c r="BX115" s="801"/>
      <c r="BY115" s="801"/>
      <c r="BZ115" s="801"/>
      <c r="CA115" s="801" t="s">
        <v>412</v>
      </c>
      <c r="CB115" s="801"/>
      <c r="CC115" s="801"/>
      <c r="CD115" s="801"/>
      <c r="CE115" s="801"/>
      <c r="CF115" s="878" t="s">
        <v>412</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412</v>
      </c>
      <c r="AB116" s="814"/>
      <c r="AC116" s="814"/>
      <c r="AD116" s="814"/>
      <c r="AE116" s="815"/>
      <c r="AF116" s="816" t="s">
        <v>412</v>
      </c>
      <c r="AG116" s="814"/>
      <c r="AH116" s="814"/>
      <c r="AI116" s="814"/>
      <c r="AJ116" s="815"/>
      <c r="AK116" s="816" t="s">
        <v>412</v>
      </c>
      <c r="AL116" s="814"/>
      <c r="AM116" s="814"/>
      <c r="AN116" s="814"/>
      <c r="AO116" s="815"/>
      <c r="AP116" s="784" t="s">
        <v>412</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10450</v>
      </c>
      <c r="DH116" s="814"/>
      <c r="DI116" s="814"/>
      <c r="DJ116" s="814"/>
      <c r="DK116" s="815"/>
      <c r="DL116" s="816">
        <v>5150</v>
      </c>
      <c r="DM116" s="814"/>
      <c r="DN116" s="814"/>
      <c r="DO116" s="814"/>
      <c r="DP116" s="815"/>
      <c r="DQ116" s="816" t="s">
        <v>412</v>
      </c>
      <c r="DR116" s="814"/>
      <c r="DS116" s="814"/>
      <c r="DT116" s="814"/>
      <c r="DU116" s="815"/>
      <c r="DV116" s="784" t="s">
        <v>412</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406543</v>
      </c>
      <c r="AB117" s="925"/>
      <c r="AC117" s="925"/>
      <c r="AD117" s="925"/>
      <c r="AE117" s="926"/>
      <c r="AF117" s="928">
        <v>407572</v>
      </c>
      <c r="AG117" s="925"/>
      <c r="AH117" s="925"/>
      <c r="AI117" s="925"/>
      <c r="AJ117" s="926"/>
      <c r="AK117" s="928">
        <v>387793</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282</v>
      </c>
      <c r="AG118" s="918"/>
      <c r="AH118" s="918"/>
      <c r="AI118" s="918"/>
      <c r="AJ118" s="919"/>
      <c r="AK118" s="920" t="s">
        <v>281</v>
      </c>
      <c r="AL118" s="918"/>
      <c r="AM118" s="918"/>
      <c r="AN118" s="918"/>
      <c r="AO118" s="919"/>
      <c r="AP118" s="921" t="s">
        <v>401</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430</v>
      </c>
      <c r="BP118" s="868"/>
      <c r="BQ118" s="887">
        <v>3705348</v>
      </c>
      <c r="BR118" s="888"/>
      <c r="BS118" s="888"/>
      <c r="BT118" s="888"/>
      <c r="BU118" s="888"/>
      <c r="BV118" s="888">
        <v>3471916</v>
      </c>
      <c r="BW118" s="888"/>
      <c r="BX118" s="888"/>
      <c r="BY118" s="888"/>
      <c r="BZ118" s="888"/>
      <c r="CA118" s="888">
        <v>3423780</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v>122947</v>
      </c>
      <c r="DR118" s="814"/>
      <c r="DS118" s="814"/>
      <c r="DT118" s="814"/>
      <c r="DU118" s="815"/>
      <c r="DV118" s="784">
        <v>10.9</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2658237</v>
      </c>
      <c r="BR119" s="830"/>
      <c r="BS119" s="830"/>
      <c r="BT119" s="830"/>
      <c r="BU119" s="830"/>
      <c r="BV119" s="830">
        <v>2370038</v>
      </c>
      <c r="BW119" s="830"/>
      <c r="BX119" s="830"/>
      <c r="BY119" s="830"/>
      <c r="BZ119" s="830"/>
      <c r="CA119" s="830">
        <v>2153149</v>
      </c>
      <c r="CB119" s="830"/>
      <c r="CC119" s="830"/>
      <c r="CD119" s="830"/>
      <c r="CE119" s="830"/>
      <c r="CF119" s="891">
        <v>190.1</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64850</v>
      </c>
      <c r="BR120" s="801"/>
      <c r="BS120" s="801"/>
      <c r="BT120" s="801"/>
      <c r="BU120" s="801"/>
      <c r="BV120" s="801">
        <v>45293</v>
      </c>
      <c r="BW120" s="801"/>
      <c r="BX120" s="801"/>
      <c r="BY120" s="801"/>
      <c r="BZ120" s="801"/>
      <c r="CA120" s="801">
        <v>26258</v>
      </c>
      <c r="CB120" s="801"/>
      <c r="CC120" s="801"/>
      <c r="CD120" s="801"/>
      <c r="CE120" s="801"/>
      <c r="CF120" s="878">
        <v>2.2999999999999998</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1058649</v>
      </c>
      <c r="DH120" s="830"/>
      <c r="DI120" s="830"/>
      <c r="DJ120" s="830"/>
      <c r="DK120" s="830"/>
      <c r="DL120" s="830">
        <v>1061297</v>
      </c>
      <c r="DM120" s="830"/>
      <c r="DN120" s="830"/>
      <c r="DO120" s="830"/>
      <c r="DP120" s="830"/>
      <c r="DQ120" s="830">
        <v>1092242</v>
      </c>
      <c r="DR120" s="830"/>
      <c r="DS120" s="830"/>
      <c r="DT120" s="830"/>
      <c r="DU120" s="830"/>
      <c r="DV120" s="831">
        <v>96.4</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2183948</v>
      </c>
      <c r="BR121" s="888"/>
      <c r="BS121" s="888"/>
      <c r="BT121" s="888"/>
      <c r="BU121" s="888"/>
      <c r="BV121" s="888">
        <v>2040645</v>
      </c>
      <c r="BW121" s="888"/>
      <c r="BX121" s="888"/>
      <c r="BY121" s="888"/>
      <c r="BZ121" s="888"/>
      <c r="CA121" s="888">
        <v>1940650</v>
      </c>
      <c r="CB121" s="888"/>
      <c r="CC121" s="888"/>
      <c r="CD121" s="888"/>
      <c r="CE121" s="888"/>
      <c r="CF121" s="889">
        <v>171.4</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465484</v>
      </c>
      <c r="DH121" s="801"/>
      <c r="DI121" s="801"/>
      <c r="DJ121" s="801"/>
      <c r="DK121" s="801"/>
      <c r="DL121" s="801">
        <v>430842</v>
      </c>
      <c r="DM121" s="801"/>
      <c r="DN121" s="801"/>
      <c r="DO121" s="801"/>
      <c r="DP121" s="801"/>
      <c r="DQ121" s="801">
        <v>403778</v>
      </c>
      <c r="DR121" s="801"/>
      <c r="DS121" s="801"/>
      <c r="DT121" s="801"/>
      <c r="DU121" s="801"/>
      <c r="DV121" s="853">
        <v>35.700000000000003</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441</v>
      </c>
      <c r="BP122" s="868"/>
      <c r="BQ122" s="869">
        <v>4907035</v>
      </c>
      <c r="BR122" s="870"/>
      <c r="BS122" s="870"/>
      <c r="BT122" s="870"/>
      <c r="BU122" s="870"/>
      <c r="BV122" s="870">
        <v>4455976</v>
      </c>
      <c r="BW122" s="870"/>
      <c r="BX122" s="870"/>
      <c r="BY122" s="870"/>
      <c r="BZ122" s="870"/>
      <c r="CA122" s="870">
        <v>4120057</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5000</v>
      </c>
      <c r="AB123" s="814"/>
      <c r="AC123" s="814"/>
      <c r="AD123" s="814"/>
      <c r="AE123" s="815"/>
      <c r="AF123" s="816">
        <v>5000</v>
      </c>
      <c r="AG123" s="814"/>
      <c r="AH123" s="814"/>
      <c r="AI123" s="814"/>
      <c r="AJ123" s="815"/>
      <c r="AK123" s="816">
        <v>5000</v>
      </c>
      <c r="AL123" s="814"/>
      <c r="AM123" s="814"/>
      <c r="AN123" s="814"/>
      <c r="AO123" s="815"/>
      <c r="AP123" s="784">
        <v>0.4</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445</v>
      </c>
      <c r="DH123" s="814"/>
      <c r="DI123" s="814"/>
      <c r="DJ123" s="814"/>
      <c r="DK123" s="815"/>
      <c r="DL123" s="816" t="s">
        <v>445</v>
      </c>
      <c r="DM123" s="814"/>
      <c r="DN123" s="814"/>
      <c r="DO123" s="814"/>
      <c r="DP123" s="815"/>
      <c r="DQ123" s="816" t="s">
        <v>445</v>
      </c>
      <c r="DR123" s="814"/>
      <c r="DS123" s="814"/>
      <c r="DT123" s="814"/>
      <c r="DU123" s="815"/>
      <c r="DV123" s="784" t="s">
        <v>445</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v>20491</v>
      </c>
      <c r="AL126" s="814"/>
      <c r="AM126" s="814"/>
      <c r="AN126" s="814"/>
      <c r="AO126" s="815"/>
      <c r="AP126" s="784">
        <v>1.8</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470</v>
      </c>
      <c r="AB127" s="814"/>
      <c r="AC127" s="814"/>
      <c r="AD127" s="814"/>
      <c r="AE127" s="815"/>
      <c r="AF127" s="816">
        <v>305</v>
      </c>
      <c r="AG127" s="814"/>
      <c r="AH127" s="814"/>
      <c r="AI127" s="814"/>
      <c r="AJ127" s="815"/>
      <c r="AK127" s="816">
        <v>150</v>
      </c>
      <c r="AL127" s="814"/>
      <c r="AM127" s="814"/>
      <c r="AN127" s="814"/>
      <c r="AO127" s="815"/>
      <c r="AP127" s="784">
        <v>0</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17667</v>
      </c>
      <c r="AB128" s="754"/>
      <c r="AC128" s="754"/>
      <c r="AD128" s="754"/>
      <c r="AE128" s="755"/>
      <c r="AF128" s="756">
        <v>18167</v>
      </c>
      <c r="AG128" s="754"/>
      <c r="AH128" s="754"/>
      <c r="AI128" s="754"/>
      <c r="AJ128" s="755"/>
      <c r="AK128" s="756">
        <v>17873</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1491761</v>
      </c>
      <c r="AB129" s="814"/>
      <c r="AC129" s="814"/>
      <c r="AD129" s="814"/>
      <c r="AE129" s="815"/>
      <c r="AF129" s="816">
        <v>1325684</v>
      </c>
      <c r="AG129" s="814"/>
      <c r="AH129" s="814"/>
      <c r="AI129" s="814"/>
      <c r="AJ129" s="815"/>
      <c r="AK129" s="816">
        <v>1368726</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255506</v>
      </c>
      <c r="AB130" s="814"/>
      <c r="AC130" s="814"/>
      <c r="AD130" s="814"/>
      <c r="AE130" s="815"/>
      <c r="AF130" s="816">
        <v>260658</v>
      </c>
      <c r="AG130" s="814"/>
      <c r="AH130" s="814"/>
      <c r="AI130" s="814"/>
      <c r="AJ130" s="815"/>
      <c r="AK130" s="816">
        <v>236234</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467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1236255</v>
      </c>
      <c r="AB131" s="747"/>
      <c r="AC131" s="747"/>
      <c r="AD131" s="747"/>
      <c r="AE131" s="748"/>
      <c r="AF131" s="749">
        <v>1065026</v>
      </c>
      <c r="AG131" s="747"/>
      <c r="AH131" s="747"/>
      <c r="AI131" s="747"/>
      <c r="AJ131" s="748"/>
      <c r="AK131" s="749">
        <v>1132492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10.78822735</v>
      </c>
      <c r="AB132" s="770"/>
      <c r="AC132" s="770"/>
      <c r="AD132" s="770"/>
      <c r="AE132" s="771"/>
      <c r="AF132" s="772">
        <v>12.088625070000001</v>
      </c>
      <c r="AG132" s="770"/>
      <c r="AH132" s="770"/>
      <c r="AI132" s="770"/>
      <c r="AJ132" s="771"/>
      <c r="AK132" s="772">
        <v>11.8045867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12.6</v>
      </c>
      <c r="AB133" s="779"/>
      <c r="AC133" s="779"/>
      <c r="AD133" s="779"/>
      <c r="AE133" s="780"/>
      <c r="AF133" s="778">
        <v>11.4</v>
      </c>
      <c r="AG133" s="779"/>
      <c r="AH133" s="779"/>
      <c r="AI133" s="779"/>
      <c r="AJ133" s="780"/>
      <c r="AK133" s="778">
        <v>11.5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 zoomScaleNormal="85" zoomScaleSheetLayoutView="55" workbookViewId="0">
      <selection activeCell="AE73" sqref="AE7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0" zoomScaleNormal="40" zoomScaleSheetLayoutView="55" workbookViewId="0">
      <selection activeCell="E35" sqref="E35:S3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E35" sqref="E35:S3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8" t="s">
        <v>474</v>
      </c>
      <c r="L7" s="254"/>
      <c r="M7" s="255" t="s">
        <v>475</v>
      </c>
      <c r="N7" s="256"/>
    </row>
    <row r="8" spans="1:16">
      <c r="A8" s="248"/>
      <c r="B8" s="244"/>
      <c r="C8" s="244"/>
      <c r="D8" s="244"/>
      <c r="E8" s="244"/>
      <c r="F8" s="244"/>
      <c r="G8" s="257"/>
      <c r="H8" s="258"/>
      <c r="I8" s="258"/>
      <c r="J8" s="259"/>
      <c r="K8" s="1149"/>
      <c r="L8" s="260" t="s">
        <v>476</v>
      </c>
      <c r="M8" s="261" t="s">
        <v>477</v>
      </c>
      <c r="N8" s="262" t="s">
        <v>478</v>
      </c>
    </row>
    <row r="9" spans="1:16">
      <c r="A9" s="248"/>
      <c r="B9" s="244"/>
      <c r="C9" s="244"/>
      <c r="D9" s="244"/>
      <c r="E9" s="244"/>
      <c r="F9" s="244"/>
      <c r="G9" s="1162" t="s">
        <v>479</v>
      </c>
      <c r="H9" s="1163"/>
      <c r="I9" s="1163"/>
      <c r="J9" s="1164"/>
      <c r="K9" s="263">
        <v>340913</v>
      </c>
      <c r="L9" s="264">
        <v>240080</v>
      </c>
      <c r="M9" s="265">
        <v>187155</v>
      </c>
      <c r="N9" s="266">
        <v>28.3</v>
      </c>
    </row>
    <row r="10" spans="1:16">
      <c r="A10" s="248"/>
      <c r="B10" s="244"/>
      <c r="C10" s="244"/>
      <c r="D10" s="244"/>
      <c r="E10" s="244"/>
      <c r="F10" s="244"/>
      <c r="G10" s="1162" t="s">
        <v>480</v>
      </c>
      <c r="H10" s="1163"/>
      <c r="I10" s="1163"/>
      <c r="J10" s="1164"/>
      <c r="K10" s="267">
        <v>16583</v>
      </c>
      <c r="L10" s="268">
        <v>11678</v>
      </c>
      <c r="M10" s="269">
        <v>20525</v>
      </c>
      <c r="N10" s="270">
        <v>-43.1</v>
      </c>
    </row>
    <row r="11" spans="1:16" ht="13.5" customHeight="1">
      <c r="A11" s="248"/>
      <c r="B11" s="244"/>
      <c r="C11" s="244"/>
      <c r="D11" s="244"/>
      <c r="E11" s="244"/>
      <c r="F11" s="244"/>
      <c r="G11" s="1162" t="s">
        <v>481</v>
      </c>
      <c r="H11" s="1163"/>
      <c r="I11" s="1163"/>
      <c r="J11" s="1164"/>
      <c r="K11" s="267">
        <v>49001</v>
      </c>
      <c r="L11" s="268">
        <v>34508</v>
      </c>
      <c r="M11" s="269">
        <v>27959</v>
      </c>
      <c r="N11" s="270">
        <v>23.4</v>
      </c>
    </row>
    <row r="12" spans="1:16" ht="13.5" customHeight="1">
      <c r="A12" s="248"/>
      <c r="B12" s="244"/>
      <c r="C12" s="244"/>
      <c r="D12" s="244"/>
      <c r="E12" s="244"/>
      <c r="F12" s="244"/>
      <c r="G12" s="1162" t="s">
        <v>482</v>
      </c>
      <c r="H12" s="1163"/>
      <c r="I12" s="1163"/>
      <c r="J12" s="1164"/>
      <c r="K12" s="267" t="s">
        <v>483</v>
      </c>
      <c r="L12" s="268" t="s">
        <v>483</v>
      </c>
      <c r="M12" s="269">
        <v>2910</v>
      </c>
      <c r="N12" s="270" t="s">
        <v>483</v>
      </c>
    </row>
    <row r="13" spans="1:16" ht="13.5" customHeight="1">
      <c r="A13" s="248"/>
      <c r="B13" s="244"/>
      <c r="C13" s="244"/>
      <c r="D13" s="244"/>
      <c r="E13" s="244"/>
      <c r="F13" s="244"/>
      <c r="G13" s="1162" t="s">
        <v>484</v>
      </c>
      <c r="H13" s="1163"/>
      <c r="I13" s="1163"/>
      <c r="J13" s="1164"/>
      <c r="K13" s="267" t="s">
        <v>483</v>
      </c>
      <c r="L13" s="268" t="s">
        <v>483</v>
      </c>
      <c r="M13" s="269" t="s">
        <v>483</v>
      </c>
      <c r="N13" s="270" t="s">
        <v>483</v>
      </c>
    </row>
    <row r="14" spans="1:16" ht="13.5" customHeight="1">
      <c r="A14" s="248"/>
      <c r="B14" s="244"/>
      <c r="C14" s="244"/>
      <c r="D14" s="244"/>
      <c r="E14" s="244"/>
      <c r="F14" s="244"/>
      <c r="G14" s="1162" t="s">
        <v>485</v>
      </c>
      <c r="H14" s="1163"/>
      <c r="I14" s="1163"/>
      <c r="J14" s="1164"/>
      <c r="K14" s="267">
        <v>28127</v>
      </c>
      <c r="L14" s="268">
        <v>19808</v>
      </c>
      <c r="M14" s="269">
        <v>9160</v>
      </c>
      <c r="N14" s="270">
        <v>116.2</v>
      </c>
    </row>
    <row r="15" spans="1:16" ht="13.5" customHeight="1">
      <c r="A15" s="248"/>
      <c r="B15" s="244"/>
      <c r="C15" s="244"/>
      <c r="D15" s="244"/>
      <c r="E15" s="244"/>
      <c r="F15" s="244"/>
      <c r="G15" s="1162" t="s">
        <v>486</v>
      </c>
      <c r="H15" s="1163"/>
      <c r="I15" s="1163"/>
      <c r="J15" s="1164"/>
      <c r="K15" s="267">
        <v>13953</v>
      </c>
      <c r="L15" s="268">
        <v>9826</v>
      </c>
      <c r="M15" s="269">
        <v>4580</v>
      </c>
      <c r="N15" s="270">
        <v>114.5</v>
      </c>
    </row>
    <row r="16" spans="1:16">
      <c r="A16" s="248"/>
      <c r="B16" s="244"/>
      <c r="C16" s="244"/>
      <c r="D16" s="244"/>
      <c r="E16" s="244"/>
      <c r="F16" s="244"/>
      <c r="G16" s="1165" t="s">
        <v>487</v>
      </c>
      <c r="H16" s="1166"/>
      <c r="I16" s="1166"/>
      <c r="J16" s="1167"/>
      <c r="K16" s="268">
        <v>-40906</v>
      </c>
      <c r="L16" s="268">
        <v>-28807</v>
      </c>
      <c r="M16" s="269">
        <v>-19254</v>
      </c>
      <c r="N16" s="270">
        <v>49.6</v>
      </c>
    </row>
    <row r="17" spans="1:16">
      <c r="A17" s="248"/>
      <c r="B17" s="244"/>
      <c r="C17" s="244"/>
      <c r="D17" s="244"/>
      <c r="E17" s="244"/>
      <c r="F17" s="244"/>
      <c r="G17" s="1165" t="s">
        <v>165</v>
      </c>
      <c r="H17" s="1166"/>
      <c r="I17" s="1166"/>
      <c r="J17" s="1167"/>
      <c r="K17" s="268">
        <v>407671</v>
      </c>
      <c r="L17" s="268">
        <v>287092</v>
      </c>
      <c r="M17" s="269">
        <v>233033</v>
      </c>
      <c r="N17" s="270">
        <v>23.2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59" t="s">
        <v>492</v>
      </c>
      <c r="H21" s="1160"/>
      <c r="I21" s="1160"/>
      <c r="J21" s="1161"/>
      <c r="K21" s="280">
        <v>27.46</v>
      </c>
      <c r="L21" s="281">
        <v>21.21</v>
      </c>
      <c r="M21" s="282">
        <v>6.25</v>
      </c>
      <c r="N21" s="249"/>
      <c r="O21" s="283"/>
      <c r="P21" s="279"/>
    </row>
    <row r="22" spans="1:16" s="284" customFormat="1">
      <c r="A22" s="279"/>
      <c r="B22" s="249"/>
      <c r="C22" s="249"/>
      <c r="D22" s="249"/>
      <c r="E22" s="249"/>
      <c r="F22" s="249"/>
      <c r="G22" s="1159" t="s">
        <v>493</v>
      </c>
      <c r="H22" s="1160"/>
      <c r="I22" s="1160"/>
      <c r="J22" s="1161"/>
      <c r="K22" s="285">
        <v>95</v>
      </c>
      <c r="L22" s="286">
        <v>95.4</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8" t="s">
        <v>474</v>
      </c>
      <c r="L30" s="254"/>
      <c r="M30" s="255" t="s">
        <v>475</v>
      </c>
      <c r="N30" s="256"/>
    </row>
    <row r="31" spans="1:16">
      <c r="A31" s="248"/>
      <c r="B31" s="244"/>
      <c r="C31" s="244"/>
      <c r="D31" s="244"/>
      <c r="E31" s="244"/>
      <c r="F31" s="244"/>
      <c r="G31" s="257"/>
      <c r="H31" s="258"/>
      <c r="I31" s="258"/>
      <c r="J31" s="259"/>
      <c r="K31" s="1149"/>
      <c r="L31" s="260" t="s">
        <v>476</v>
      </c>
      <c r="M31" s="261" t="s">
        <v>477</v>
      </c>
      <c r="N31" s="262" t="s">
        <v>478</v>
      </c>
    </row>
    <row r="32" spans="1:16" ht="27" customHeight="1">
      <c r="A32" s="248"/>
      <c r="B32" s="244"/>
      <c r="C32" s="244"/>
      <c r="D32" s="244"/>
      <c r="E32" s="244"/>
      <c r="F32" s="244"/>
      <c r="G32" s="1150" t="s">
        <v>497</v>
      </c>
      <c r="H32" s="1151"/>
      <c r="I32" s="1151"/>
      <c r="J32" s="1152"/>
      <c r="K32" s="294">
        <v>242934</v>
      </c>
      <c r="L32" s="294">
        <v>171080</v>
      </c>
      <c r="M32" s="295">
        <v>137219</v>
      </c>
      <c r="N32" s="296">
        <v>24.7</v>
      </c>
    </row>
    <row r="33" spans="1:16" ht="13.5" customHeight="1">
      <c r="A33" s="248"/>
      <c r="B33" s="244"/>
      <c r="C33" s="244"/>
      <c r="D33" s="244"/>
      <c r="E33" s="244"/>
      <c r="F33" s="244"/>
      <c r="G33" s="1150" t="s">
        <v>498</v>
      </c>
      <c r="H33" s="1151"/>
      <c r="I33" s="1151"/>
      <c r="J33" s="1152"/>
      <c r="K33" s="294" t="s">
        <v>483</v>
      </c>
      <c r="L33" s="294" t="s">
        <v>483</v>
      </c>
      <c r="M33" s="295" t="s">
        <v>483</v>
      </c>
      <c r="N33" s="296" t="s">
        <v>483</v>
      </c>
    </row>
    <row r="34" spans="1:16" ht="27" customHeight="1">
      <c r="A34" s="248"/>
      <c r="B34" s="244"/>
      <c r="C34" s="244"/>
      <c r="D34" s="244"/>
      <c r="E34" s="244"/>
      <c r="F34" s="244"/>
      <c r="G34" s="1150" t="s">
        <v>499</v>
      </c>
      <c r="H34" s="1151"/>
      <c r="I34" s="1151"/>
      <c r="J34" s="1152"/>
      <c r="K34" s="294" t="s">
        <v>483</v>
      </c>
      <c r="L34" s="294" t="s">
        <v>483</v>
      </c>
      <c r="M34" s="295">
        <v>4</v>
      </c>
      <c r="N34" s="296" t="s">
        <v>483</v>
      </c>
    </row>
    <row r="35" spans="1:16" ht="27" customHeight="1">
      <c r="A35" s="248"/>
      <c r="B35" s="244"/>
      <c r="C35" s="244"/>
      <c r="D35" s="244"/>
      <c r="E35" s="244"/>
      <c r="F35" s="244"/>
      <c r="G35" s="1150" t="s">
        <v>500</v>
      </c>
      <c r="H35" s="1151"/>
      <c r="I35" s="1151"/>
      <c r="J35" s="1152"/>
      <c r="K35" s="294">
        <v>114376</v>
      </c>
      <c r="L35" s="294">
        <v>80546</v>
      </c>
      <c r="M35" s="295">
        <v>30414</v>
      </c>
      <c r="N35" s="296">
        <v>164.8</v>
      </c>
    </row>
    <row r="36" spans="1:16" ht="27" customHeight="1">
      <c r="A36" s="248"/>
      <c r="B36" s="244"/>
      <c r="C36" s="244"/>
      <c r="D36" s="244"/>
      <c r="E36" s="244"/>
      <c r="F36" s="244"/>
      <c r="G36" s="1150" t="s">
        <v>501</v>
      </c>
      <c r="H36" s="1151"/>
      <c r="I36" s="1151"/>
      <c r="J36" s="1152"/>
      <c r="K36" s="294">
        <v>4842</v>
      </c>
      <c r="L36" s="294">
        <v>3410</v>
      </c>
      <c r="M36" s="295">
        <v>5195</v>
      </c>
      <c r="N36" s="296">
        <v>-34.4</v>
      </c>
    </row>
    <row r="37" spans="1:16" ht="13.5" customHeight="1">
      <c r="A37" s="248"/>
      <c r="B37" s="244"/>
      <c r="C37" s="244"/>
      <c r="D37" s="244"/>
      <c r="E37" s="244"/>
      <c r="F37" s="244"/>
      <c r="G37" s="1150" t="s">
        <v>502</v>
      </c>
      <c r="H37" s="1151"/>
      <c r="I37" s="1151"/>
      <c r="J37" s="1152"/>
      <c r="K37" s="294">
        <v>25641</v>
      </c>
      <c r="L37" s="294">
        <v>18057</v>
      </c>
      <c r="M37" s="295">
        <v>2257</v>
      </c>
      <c r="N37" s="296">
        <v>700</v>
      </c>
    </row>
    <row r="38" spans="1:16" ht="27" customHeight="1">
      <c r="A38" s="248"/>
      <c r="B38" s="244"/>
      <c r="C38" s="244"/>
      <c r="D38" s="244"/>
      <c r="E38" s="244"/>
      <c r="F38" s="244"/>
      <c r="G38" s="1153" t="s">
        <v>503</v>
      </c>
      <c r="H38" s="1154"/>
      <c r="I38" s="1154"/>
      <c r="J38" s="1155"/>
      <c r="K38" s="297" t="s">
        <v>483</v>
      </c>
      <c r="L38" s="297" t="s">
        <v>483</v>
      </c>
      <c r="M38" s="298">
        <v>40</v>
      </c>
      <c r="N38" s="299" t="s">
        <v>483</v>
      </c>
      <c r="O38" s="293"/>
    </row>
    <row r="39" spans="1:16">
      <c r="A39" s="248"/>
      <c r="B39" s="244"/>
      <c r="C39" s="244"/>
      <c r="D39" s="244"/>
      <c r="E39" s="244"/>
      <c r="F39" s="244"/>
      <c r="G39" s="1153" t="s">
        <v>504</v>
      </c>
      <c r="H39" s="1154"/>
      <c r="I39" s="1154"/>
      <c r="J39" s="1155"/>
      <c r="K39" s="300">
        <v>-17873</v>
      </c>
      <c r="L39" s="300">
        <v>-12587</v>
      </c>
      <c r="M39" s="301">
        <v>-7960</v>
      </c>
      <c r="N39" s="302">
        <v>58.1</v>
      </c>
      <c r="O39" s="293"/>
    </row>
    <row r="40" spans="1:16" ht="27" customHeight="1">
      <c r="A40" s="248"/>
      <c r="B40" s="244"/>
      <c r="C40" s="244"/>
      <c r="D40" s="244"/>
      <c r="E40" s="244"/>
      <c r="F40" s="244"/>
      <c r="G40" s="1150" t="s">
        <v>505</v>
      </c>
      <c r="H40" s="1151"/>
      <c r="I40" s="1151"/>
      <c r="J40" s="1152"/>
      <c r="K40" s="300">
        <v>-236234</v>
      </c>
      <c r="L40" s="300">
        <v>-166362</v>
      </c>
      <c r="M40" s="301">
        <v>-124831</v>
      </c>
      <c r="N40" s="302">
        <v>33.299999999999997</v>
      </c>
      <c r="O40" s="293"/>
    </row>
    <row r="41" spans="1:16">
      <c r="A41" s="248"/>
      <c r="B41" s="244"/>
      <c r="C41" s="244"/>
      <c r="D41" s="244"/>
      <c r="E41" s="244"/>
      <c r="F41" s="244"/>
      <c r="G41" s="1156" t="s">
        <v>276</v>
      </c>
      <c r="H41" s="1157"/>
      <c r="I41" s="1157"/>
      <c r="J41" s="1158"/>
      <c r="K41" s="294">
        <v>133686</v>
      </c>
      <c r="L41" s="300">
        <v>94145</v>
      </c>
      <c r="M41" s="301">
        <v>42339</v>
      </c>
      <c r="N41" s="302">
        <v>122.4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3" t="s">
        <v>474</v>
      </c>
      <c r="J49" s="1145" t="s">
        <v>509</v>
      </c>
      <c r="K49" s="1146"/>
      <c r="L49" s="1146"/>
      <c r="M49" s="1146"/>
      <c r="N49" s="1147"/>
    </row>
    <row r="50" spans="1:14">
      <c r="A50" s="248"/>
      <c r="B50" s="244"/>
      <c r="C50" s="244"/>
      <c r="D50" s="244"/>
      <c r="E50" s="244"/>
      <c r="F50" s="244"/>
      <c r="G50" s="312"/>
      <c r="H50" s="313"/>
      <c r="I50" s="1144"/>
      <c r="J50" s="314" t="s">
        <v>510</v>
      </c>
      <c r="K50" s="315" t="s">
        <v>511</v>
      </c>
      <c r="L50" s="316" t="s">
        <v>512</v>
      </c>
      <c r="M50" s="317" t="s">
        <v>513</v>
      </c>
      <c r="N50" s="318" t="s">
        <v>514</v>
      </c>
    </row>
    <row r="51" spans="1:14">
      <c r="A51" s="248"/>
      <c r="B51" s="244"/>
      <c r="C51" s="244"/>
      <c r="D51" s="244"/>
      <c r="E51" s="244"/>
      <c r="F51" s="244"/>
      <c r="G51" s="310" t="s">
        <v>515</v>
      </c>
      <c r="H51" s="311"/>
      <c r="I51" s="319">
        <v>582342</v>
      </c>
      <c r="J51" s="320">
        <v>381613</v>
      </c>
      <c r="K51" s="321">
        <v>-16.899999999999999</v>
      </c>
      <c r="L51" s="322">
        <v>216155</v>
      </c>
      <c r="M51" s="323">
        <v>-35.299999999999997</v>
      </c>
      <c r="N51" s="324">
        <v>18.399999999999999</v>
      </c>
    </row>
    <row r="52" spans="1:14">
      <c r="A52" s="248"/>
      <c r="B52" s="244"/>
      <c r="C52" s="244"/>
      <c r="D52" s="244"/>
      <c r="E52" s="244"/>
      <c r="F52" s="244"/>
      <c r="G52" s="325"/>
      <c r="H52" s="326" t="s">
        <v>516</v>
      </c>
      <c r="I52" s="327">
        <v>527752</v>
      </c>
      <c r="J52" s="328">
        <v>345840</v>
      </c>
      <c r="K52" s="329">
        <v>48.5</v>
      </c>
      <c r="L52" s="330">
        <v>108827</v>
      </c>
      <c r="M52" s="331">
        <v>-19.600000000000001</v>
      </c>
      <c r="N52" s="332">
        <v>68.099999999999994</v>
      </c>
    </row>
    <row r="53" spans="1:14">
      <c r="A53" s="248"/>
      <c r="B53" s="244"/>
      <c r="C53" s="244"/>
      <c r="D53" s="244"/>
      <c r="E53" s="244"/>
      <c r="F53" s="244"/>
      <c r="G53" s="310" t="s">
        <v>517</v>
      </c>
      <c r="H53" s="311"/>
      <c r="I53" s="319">
        <v>321481</v>
      </c>
      <c r="J53" s="320">
        <v>215326</v>
      </c>
      <c r="K53" s="321">
        <v>-43.6</v>
      </c>
      <c r="L53" s="322">
        <v>228305</v>
      </c>
      <c r="M53" s="323">
        <v>5.6</v>
      </c>
      <c r="N53" s="324">
        <v>-49.2</v>
      </c>
    </row>
    <row r="54" spans="1:14">
      <c r="A54" s="248"/>
      <c r="B54" s="244"/>
      <c r="C54" s="244"/>
      <c r="D54" s="244"/>
      <c r="E54" s="244"/>
      <c r="F54" s="244"/>
      <c r="G54" s="325"/>
      <c r="H54" s="326" t="s">
        <v>516</v>
      </c>
      <c r="I54" s="327">
        <v>265893</v>
      </c>
      <c r="J54" s="328">
        <v>178093</v>
      </c>
      <c r="K54" s="329">
        <v>-48.5</v>
      </c>
      <c r="L54" s="330">
        <v>86611</v>
      </c>
      <c r="M54" s="331">
        <v>-20.399999999999999</v>
      </c>
      <c r="N54" s="332">
        <v>-28.1</v>
      </c>
    </row>
    <row r="55" spans="1:14">
      <c r="A55" s="248"/>
      <c r="B55" s="244"/>
      <c r="C55" s="244"/>
      <c r="D55" s="244"/>
      <c r="E55" s="244"/>
      <c r="F55" s="244"/>
      <c r="G55" s="310" t="s">
        <v>518</v>
      </c>
      <c r="H55" s="311"/>
      <c r="I55" s="319">
        <v>561783</v>
      </c>
      <c r="J55" s="320">
        <v>377542</v>
      </c>
      <c r="K55" s="321">
        <v>75.3</v>
      </c>
      <c r="L55" s="322">
        <v>316331</v>
      </c>
      <c r="M55" s="323">
        <v>38.6</v>
      </c>
      <c r="N55" s="324">
        <v>36.700000000000003</v>
      </c>
    </row>
    <row r="56" spans="1:14">
      <c r="A56" s="248"/>
      <c r="B56" s="244"/>
      <c r="C56" s="244"/>
      <c r="D56" s="244"/>
      <c r="E56" s="244"/>
      <c r="F56" s="244"/>
      <c r="G56" s="325"/>
      <c r="H56" s="326" t="s">
        <v>516</v>
      </c>
      <c r="I56" s="327">
        <v>450327</v>
      </c>
      <c r="J56" s="328">
        <v>302639</v>
      </c>
      <c r="K56" s="329">
        <v>69.900000000000006</v>
      </c>
      <c r="L56" s="330">
        <v>106387</v>
      </c>
      <c r="M56" s="331">
        <v>22.8</v>
      </c>
      <c r="N56" s="332">
        <v>47.1</v>
      </c>
    </row>
    <row r="57" spans="1:14">
      <c r="A57" s="248"/>
      <c r="B57" s="244"/>
      <c r="C57" s="244"/>
      <c r="D57" s="244"/>
      <c r="E57" s="244"/>
      <c r="F57" s="244"/>
      <c r="G57" s="310" t="s">
        <v>519</v>
      </c>
      <c r="H57" s="311"/>
      <c r="I57" s="319">
        <v>239660</v>
      </c>
      <c r="J57" s="320">
        <v>162702</v>
      </c>
      <c r="K57" s="321">
        <v>-56.9</v>
      </c>
      <c r="L57" s="322">
        <v>333013</v>
      </c>
      <c r="M57" s="323">
        <v>5.3</v>
      </c>
      <c r="N57" s="324">
        <v>-62.2</v>
      </c>
    </row>
    <row r="58" spans="1:14">
      <c r="A58" s="248"/>
      <c r="B58" s="244"/>
      <c r="C58" s="244"/>
      <c r="D58" s="244"/>
      <c r="E58" s="244"/>
      <c r="F58" s="244"/>
      <c r="G58" s="325"/>
      <c r="H58" s="326" t="s">
        <v>516</v>
      </c>
      <c r="I58" s="327">
        <v>206300</v>
      </c>
      <c r="J58" s="328">
        <v>140054</v>
      </c>
      <c r="K58" s="329">
        <v>-53.7</v>
      </c>
      <c r="L58" s="330">
        <v>126732</v>
      </c>
      <c r="M58" s="331">
        <v>19.100000000000001</v>
      </c>
      <c r="N58" s="332">
        <v>-72.8</v>
      </c>
    </row>
    <row r="59" spans="1:14">
      <c r="A59" s="248"/>
      <c r="B59" s="244"/>
      <c r="C59" s="244"/>
      <c r="D59" s="244"/>
      <c r="E59" s="244"/>
      <c r="F59" s="244"/>
      <c r="G59" s="310" t="s">
        <v>520</v>
      </c>
      <c r="H59" s="311"/>
      <c r="I59" s="319">
        <v>479133</v>
      </c>
      <c r="J59" s="320">
        <v>337418</v>
      </c>
      <c r="K59" s="321">
        <v>107.4</v>
      </c>
      <c r="L59" s="322">
        <v>280458</v>
      </c>
      <c r="M59" s="323">
        <v>-15.8</v>
      </c>
      <c r="N59" s="324">
        <v>123.2</v>
      </c>
    </row>
    <row r="60" spans="1:14">
      <c r="A60" s="248"/>
      <c r="B60" s="244"/>
      <c r="C60" s="244"/>
      <c r="D60" s="244"/>
      <c r="E60" s="244"/>
      <c r="F60" s="244"/>
      <c r="G60" s="325"/>
      <c r="H60" s="326" t="s">
        <v>516</v>
      </c>
      <c r="I60" s="333">
        <v>446202</v>
      </c>
      <c r="J60" s="328">
        <v>314227</v>
      </c>
      <c r="K60" s="329">
        <v>124.4</v>
      </c>
      <c r="L60" s="330">
        <v>127286</v>
      </c>
      <c r="M60" s="331">
        <v>0.4</v>
      </c>
      <c r="N60" s="332">
        <v>124</v>
      </c>
    </row>
    <row r="61" spans="1:14">
      <c r="A61" s="248"/>
      <c r="B61" s="244"/>
      <c r="C61" s="244"/>
      <c r="D61" s="244"/>
      <c r="E61" s="244"/>
      <c r="F61" s="244"/>
      <c r="G61" s="310" t="s">
        <v>521</v>
      </c>
      <c r="H61" s="334"/>
      <c r="I61" s="335">
        <v>436880</v>
      </c>
      <c r="J61" s="336">
        <v>294920</v>
      </c>
      <c r="K61" s="337">
        <v>13.1</v>
      </c>
      <c r="L61" s="338">
        <v>274852</v>
      </c>
      <c r="M61" s="339">
        <v>-0.3</v>
      </c>
      <c r="N61" s="324">
        <v>13.4</v>
      </c>
    </row>
    <row r="62" spans="1:14">
      <c r="A62" s="248"/>
      <c r="B62" s="244"/>
      <c r="C62" s="244"/>
      <c r="D62" s="244"/>
      <c r="E62" s="244"/>
      <c r="F62" s="244"/>
      <c r="G62" s="325"/>
      <c r="H62" s="326" t="s">
        <v>516</v>
      </c>
      <c r="I62" s="327">
        <v>379295</v>
      </c>
      <c r="J62" s="328">
        <v>256171</v>
      </c>
      <c r="K62" s="329">
        <v>28.1</v>
      </c>
      <c r="L62" s="330">
        <v>111169</v>
      </c>
      <c r="M62" s="331">
        <v>0.5</v>
      </c>
      <c r="N62" s="332">
        <v>27.6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3" zoomScale="85" zoomScaleNormal="85" zoomScaleSheetLayoutView="55" workbookViewId="0">
      <selection activeCell="E35" sqref="E35:S3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6" zoomScaleNormal="100" zoomScaleSheetLayoutView="55" workbookViewId="0">
      <selection activeCell="E35" sqref="E35:S3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election activeCell="P43" sqref="P4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8" t="s">
        <v>3</v>
      </c>
      <c r="D47" s="1168"/>
      <c r="E47" s="1169"/>
      <c r="F47" s="11">
        <v>146.51</v>
      </c>
      <c r="G47" s="12">
        <v>137.09</v>
      </c>
      <c r="H47" s="12">
        <v>153.69999999999999</v>
      </c>
      <c r="I47" s="12">
        <v>152.12</v>
      </c>
      <c r="J47" s="13">
        <v>134.43</v>
      </c>
    </row>
    <row r="48" spans="2:10" ht="57.75" customHeight="1">
      <c r="B48" s="14"/>
      <c r="C48" s="1170" t="s">
        <v>4</v>
      </c>
      <c r="D48" s="1170"/>
      <c r="E48" s="1171"/>
      <c r="F48" s="15">
        <v>5.01</v>
      </c>
      <c r="G48" s="16">
        <v>3.82</v>
      </c>
      <c r="H48" s="16">
        <v>3.7</v>
      </c>
      <c r="I48" s="16">
        <v>5.24</v>
      </c>
      <c r="J48" s="17">
        <v>5.19</v>
      </c>
    </row>
    <row r="49" spans="2:10" ht="57.75" customHeight="1" thickBot="1">
      <c r="B49" s="18"/>
      <c r="C49" s="1172" t="s">
        <v>5</v>
      </c>
      <c r="D49" s="1172"/>
      <c r="E49" s="1173"/>
      <c r="F49" s="19">
        <v>46.11</v>
      </c>
      <c r="G49" s="20">
        <v>9.9499999999999993</v>
      </c>
      <c r="H49" s="20">
        <v>13.33</v>
      </c>
      <c r="I49" s="20" t="s">
        <v>528</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0" zoomScaleSheetLayoutView="100" workbookViewId="0">
      <selection activeCell="C35" sqref="C35:S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0" t="s">
        <v>530</v>
      </c>
      <c r="D34" s="1180"/>
      <c r="E34" s="1181"/>
      <c r="F34" s="32">
        <v>5</v>
      </c>
      <c r="G34" s="33">
        <v>3.82</v>
      </c>
      <c r="H34" s="33">
        <v>3.7</v>
      </c>
      <c r="I34" s="33">
        <v>5.23</v>
      </c>
      <c r="J34" s="34">
        <v>5.18</v>
      </c>
      <c r="K34" s="22"/>
      <c r="L34" s="22"/>
      <c r="M34" s="22"/>
      <c r="N34" s="22"/>
      <c r="O34" s="22"/>
      <c r="P34" s="22"/>
    </row>
    <row r="35" spans="1:16" ht="39" customHeight="1">
      <c r="A35" s="22"/>
      <c r="B35" s="35"/>
      <c r="C35" s="1174" t="s">
        <v>531</v>
      </c>
      <c r="D35" s="1175"/>
      <c r="E35" s="1176"/>
      <c r="F35" s="36">
        <v>0.15</v>
      </c>
      <c r="G35" s="37">
        <v>0.12</v>
      </c>
      <c r="H35" s="37">
        <v>0.08</v>
      </c>
      <c r="I35" s="37">
        <v>0.35</v>
      </c>
      <c r="J35" s="38">
        <v>0.13</v>
      </c>
      <c r="K35" s="22"/>
      <c r="L35" s="22"/>
      <c r="M35" s="22"/>
      <c r="N35" s="22"/>
      <c r="O35" s="22"/>
      <c r="P35" s="22"/>
    </row>
    <row r="36" spans="1:16" ht="39" customHeight="1">
      <c r="A36" s="22"/>
      <c r="B36" s="35"/>
      <c r="C36" s="1174" t="s">
        <v>532</v>
      </c>
      <c r="D36" s="1175"/>
      <c r="E36" s="1176"/>
      <c r="F36" s="36">
        <v>0.3</v>
      </c>
      <c r="G36" s="37">
        <v>0.04</v>
      </c>
      <c r="H36" s="37">
        <v>0.06</v>
      </c>
      <c r="I36" s="37">
        <v>0.08</v>
      </c>
      <c r="J36" s="38">
        <v>0.08</v>
      </c>
      <c r="K36" s="22"/>
      <c r="L36" s="22"/>
      <c r="M36" s="22"/>
      <c r="N36" s="22"/>
      <c r="O36" s="22"/>
      <c r="P36" s="22"/>
    </row>
    <row r="37" spans="1:16" ht="39" customHeight="1">
      <c r="A37" s="22"/>
      <c r="B37" s="35"/>
      <c r="C37" s="1174" t="s">
        <v>533</v>
      </c>
      <c r="D37" s="1175"/>
      <c r="E37" s="1176"/>
      <c r="F37" s="36">
        <v>0.1</v>
      </c>
      <c r="G37" s="37">
        <v>0.02</v>
      </c>
      <c r="H37" s="37">
        <v>0.18</v>
      </c>
      <c r="I37" s="37">
        <v>7.0000000000000007E-2</v>
      </c>
      <c r="J37" s="38">
        <v>0.04</v>
      </c>
      <c r="K37" s="22"/>
      <c r="L37" s="22"/>
      <c r="M37" s="22"/>
      <c r="N37" s="22"/>
      <c r="O37" s="22"/>
      <c r="P37" s="22"/>
    </row>
    <row r="38" spans="1:16" ht="39" customHeight="1">
      <c r="A38" s="22"/>
      <c r="B38" s="35"/>
      <c r="C38" s="1174" t="s">
        <v>534</v>
      </c>
      <c r="D38" s="1175"/>
      <c r="E38" s="1176"/>
      <c r="F38" s="36">
        <v>0</v>
      </c>
      <c r="G38" s="37">
        <v>0</v>
      </c>
      <c r="H38" s="37">
        <v>0</v>
      </c>
      <c r="I38" s="37">
        <v>0.01</v>
      </c>
      <c r="J38" s="38">
        <v>0.01</v>
      </c>
      <c r="K38" s="22"/>
      <c r="L38" s="22"/>
      <c r="M38" s="22"/>
      <c r="N38" s="22"/>
      <c r="O38" s="22"/>
      <c r="P38" s="22"/>
    </row>
    <row r="39" spans="1:16" ht="39" customHeight="1">
      <c r="A39" s="22"/>
      <c r="B39" s="35"/>
      <c r="C39" s="1174" t="s">
        <v>535</v>
      </c>
      <c r="D39" s="1175"/>
      <c r="E39" s="1176"/>
      <c r="F39" s="36">
        <v>0.04</v>
      </c>
      <c r="G39" s="37">
        <v>0.01</v>
      </c>
      <c r="H39" s="37">
        <v>0.1</v>
      </c>
      <c r="I39" s="37">
        <v>0.04</v>
      </c>
      <c r="J39" s="38">
        <v>0</v>
      </c>
      <c r="K39" s="22"/>
      <c r="L39" s="22"/>
      <c r="M39" s="22"/>
      <c r="N39" s="22"/>
      <c r="O39" s="22"/>
      <c r="P39" s="22"/>
    </row>
    <row r="40" spans="1:16" ht="39" customHeight="1">
      <c r="A40" s="22"/>
      <c r="B40" s="35"/>
      <c r="C40" s="1174"/>
      <c r="D40" s="1175"/>
      <c r="E40" s="1176"/>
      <c r="F40" s="36"/>
      <c r="G40" s="37"/>
      <c r="H40" s="37"/>
      <c r="I40" s="37"/>
      <c r="J40" s="38"/>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536</v>
      </c>
      <c r="D42" s="1175"/>
      <c r="E42" s="1176"/>
      <c r="F42" s="36" t="s">
        <v>483</v>
      </c>
      <c r="G42" s="37" t="s">
        <v>483</v>
      </c>
      <c r="H42" s="37" t="s">
        <v>483</v>
      </c>
      <c r="I42" s="37" t="s">
        <v>483</v>
      </c>
      <c r="J42" s="38" t="s">
        <v>483</v>
      </c>
      <c r="K42" s="22"/>
      <c r="L42" s="22"/>
      <c r="M42" s="22"/>
      <c r="N42" s="22"/>
      <c r="O42" s="22"/>
      <c r="P42" s="22"/>
    </row>
    <row r="43" spans="1:16" ht="39" customHeight="1" thickBot="1">
      <c r="A43" s="22"/>
      <c r="B43" s="40"/>
      <c r="C43" s="1177" t="s">
        <v>537</v>
      </c>
      <c r="D43" s="1178"/>
      <c r="E43" s="1179"/>
      <c r="F43" s="41" t="s">
        <v>483</v>
      </c>
      <c r="G43" s="42" t="s">
        <v>483</v>
      </c>
      <c r="H43" s="42" t="s">
        <v>483</v>
      </c>
      <c r="I43" s="42" t="s">
        <v>483</v>
      </c>
      <c r="J43" s="43" t="s">
        <v>483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2" zoomScale="70" zoomScaleNormal="70" zoomScaleSheetLayoutView="55" workbookViewId="0">
      <selection activeCell="E35" sqref="E35:S3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0" t="s">
        <v>10</v>
      </c>
      <c r="C45" s="1191"/>
      <c r="D45" s="58"/>
      <c r="E45" s="1196" t="s">
        <v>11</v>
      </c>
      <c r="F45" s="1196"/>
      <c r="G45" s="1196"/>
      <c r="H45" s="1196"/>
      <c r="I45" s="1196"/>
      <c r="J45" s="1197"/>
      <c r="K45" s="59">
        <v>320</v>
      </c>
      <c r="L45" s="60">
        <v>281</v>
      </c>
      <c r="M45" s="60">
        <v>282</v>
      </c>
      <c r="N45" s="60">
        <v>283</v>
      </c>
      <c r="O45" s="61">
        <v>243</v>
      </c>
      <c r="P45" s="48"/>
      <c r="Q45" s="48"/>
      <c r="R45" s="48"/>
      <c r="S45" s="48"/>
      <c r="T45" s="48"/>
      <c r="U45" s="48"/>
    </row>
    <row r="46" spans="1:21" ht="30.75" customHeight="1">
      <c r="A46" s="48"/>
      <c r="B46" s="1192"/>
      <c r="C46" s="1193"/>
      <c r="D46" s="62"/>
      <c r="E46" s="1184" t="s">
        <v>12</v>
      </c>
      <c r="F46" s="1184"/>
      <c r="G46" s="1184"/>
      <c r="H46" s="1184"/>
      <c r="I46" s="1184"/>
      <c r="J46" s="1185"/>
      <c r="K46" s="63" t="s">
        <v>483</v>
      </c>
      <c r="L46" s="64" t="s">
        <v>483</v>
      </c>
      <c r="M46" s="64" t="s">
        <v>483</v>
      </c>
      <c r="N46" s="64" t="s">
        <v>483</v>
      </c>
      <c r="O46" s="65" t="s">
        <v>483</v>
      </c>
      <c r="P46" s="48"/>
      <c r="Q46" s="48"/>
      <c r="R46" s="48"/>
      <c r="S46" s="48"/>
      <c r="T46" s="48"/>
      <c r="U46" s="48"/>
    </row>
    <row r="47" spans="1:21" ht="30.75" customHeight="1">
      <c r="A47" s="48"/>
      <c r="B47" s="1192"/>
      <c r="C47" s="1193"/>
      <c r="D47" s="62"/>
      <c r="E47" s="1184" t="s">
        <v>13</v>
      </c>
      <c r="F47" s="1184"/>
      <c r="G47" s="1184"/>
      <c r="H47" s="1184"/>
      <c r="I47" s="1184"/>
      <c r="J47" s="1185"/>
      <c r="K47" s="63" t="s">
        <v>483</v>
      </c>
      <c r="L47" s="64" t="s">
        <v>483</v>
      </c>
      <c r="M47" s="64" t="s">
        <v>483</v>
      </c>
      <c r="N47" s="64" t="s">
        <v>483</v>
      </c>
      <c r="O47" s="65" t="s">
        <v>483</v>
      </c>
      <c r="P47" s="48"/>
      <c r="Q47" s="48"/>
      <c r="R47" s="48"/>
      <c r="S47" s="48"/>
      <c r="T47" s="48"/>
      <c r="U47" s="48"/>
    </row>
    <row r="48" spans="1:21" ht="30.75" customHeight="1">
      <c r="A48" s="48"/>
      <c r="B48" s="1192"/>
      <c r="C48" s="1193"/>
      <c r="D48" s="62"/>
      <c r="E48" s="1184" t="s">
        <v>14</v>
      </c>
      <c r="F48" s="1184"/>
      <c r="G48" s="1184"/>
      <c r="H48" s="1184"/>
      <c r="I48" s="1184"/>
      <c r="J48" s="1185"/>
      <c r="K48" s="63">
        <v>117</v>
      </c>
      <c r="L48" s="64">
        <v>117</v>
      </c>
      <c r="M48" s="64">
        <v>114</v>
      </c>
      <c r="N48" s="64">
        <v>115</v>
      </c>
      <c r="O48" s="65">
        <v>114</v>
      </c>
      <c r="P48" s="48"/>
      <c r="Q48" s="48"/>
      <c r="R48" s="48"/>
      <c r="S48" s="48"/>
      <c r="T48" s="48"/>
      <c r="U48" s="48"/>
    </row>
    <row r="49" spans="1:21" ht="30.75" customHeight="1">
      <c r="A49" s="48"/>
      <c r="B49" s="1192"/>
      <c r="C49" s="1193"/>
      <c r="D49" s="62"/>
      <c r="E49" s="1184" t="s">
        <v>15</v>
      </c>
      <c r="F49" s="1184"/>
      <c r="G49" s="1184"/>
      <c r="H49" s="1184"/>
      <c r="I49" s="1184"/>
      <c r="J49" s="1185"/>
      <c r="K49" s="63">
        <v>9</v>
      </c>
      <c r="L49" s="64">
        <v>6</v>
      </c>
      <c r="M49" s="64">
        <v>5</v>
      </c>
      <c r="N49" s="64">
        <v>5</v>
      </c>
      <c r="O49" s="65">
        <v>5</v>
      </c>
      <c r="P49" s="48"/>
      <c r="Q49" s="48"/>
      <c r="R49" s="48"/>
      <c r="S49" s="48"/>
      <c r="T49" s="48"/>
      <c r="U49" s="48"/>
    </row>
    <row r="50" spans="1:21" ht="30.75" customHeight="1">
      <c r="A50" s="48"/>
      <c r="B50" s="1192"/>
      <c r="C50" s="1193"/>
      <c r="D50" s="62"/>
      <c r="E50" s="1184" t="s">
        <v>16</v>
      </c>
      <c r="F50" s="1184"/>
      <c r="G50" s="1184"/>
      <c r="H50" s="1184"/>
      <c r="I50" s="1184"/>
      <c r="J50" s="1185"/>
      <c r="K50" s="63">
        <v>6</v>
      </c>
      <c r="L50" s="64">
        <v>6</v>
      </c>
      <c r="M50" s="64">
        <v>5</v>
      </c>
      <c r="N50" s="64">
        <v>5</v>
      </c>
      <c r="O50" s="65">
        <v>26</v>
      </c>
      <c r="P50" s="48"/>
      <c r="Q50" s="48"/>
      <c r="R50" s="48"/>
      <c r="S50" s="48"/>
      <c r="T50" s="48"/>
      <c r="U50" s="48"/>
    </row>
    <row r="51" spans="1:21" ht="30.75" customHeight="1">
      <c r="A51" s="48"/>
      <c r="B51" s="1194"/>
      <c r="C51" s="1195"/>
      <c r="D51" s="66"/>
      <c r="E51" s="1184" t="s">
        <v>17</v>
      </c>
      <c r="F51" s="1184"/>
      <c r="G51" s="1184"/>
      <c r="H51" s="1184"/>
      <c r="I51" s="1184"/>
      <c r="J51" s="1185"/>
      <c r="K51" s="63" t="s">
        <v>483</v>
      </c>
      <c r="L51" s="64" t="s">
        <v>483</v>
      </c>
      <c r="M51" s="64" t="s">
        <v>483</v>
      </c>
      <c r="N51" s="64" t="s">
        <v>483</v>
      </c>
      <c r="O51" s="65" t="s">
        <v>483</v>
      </c>
      <c r="P51" s="48"/>
      <c r="Q51" s="48"/>
      <c r="R51" s="48"/>
      <c r="S51" s="48"/>
      <c r="T51" s="48"/>
      <c r="U51" s="48"/>
    </row>
    <row r="52" spans="1:21" ht="30.75" customHeight="1">
      <c r="A52" s="48"/>
      <c r="B52" s="1182" t="s">
        <v>18</v>
      </c>
      <c r="C52" s="1183"/>
      <c r="D52" s="66"/>
      <c r="E52" s="1184" t="s">
        <v>19</v>
      </c>
      <c r="F52" s="1184"/>
      <c r="G52" s="1184"/>
      <c r="H52" s="1184"/>
      <c r="I52" s="1184"/>
      <c r="J52" s="1185"/>
      <c r="K52" s="63">
        <v>299</v>
      </c>
      <c r="L52" s="64">
        <v>265</v>
      </c>
      <c r="M52" s="64">
        <v>273</v>
      </c>
      <c r="N52" s="64">
        <v>278</v>
      </c>
      <c r="O52" s="65">
        <v>255</v>
      </c>
      <c r="P52" s="48"/>
      <c r="Q52" s="48"/>
      <c r="R52" s="48"/>
      <c r="S52" s="48"/>
      <c r="T52" s="48"/>
      <c r="U52" s="48"/>
    </row>
    <row r="53" spans="1:21" ht="30.75" customHeight="1" thickBot="1">
      <c r="A53" s="48"/>
      <c r="B53" s="1186" t="s">
        <v>20</v>
      </c>
      <c r="C53" s="1187"/>
      <c r="D53" s="67"/>
      <c r="E53" s="1188" t="s">
        <v>21</v>
      </c>
      <c r="F53" s="1188"/>
      <c r="G53" s="1188"/>
      <c r="H53" s="1188"/>
      <c r="I53" s="1188"/>
      <c r="J53" s="1189"/>
      <c r="K53" s="68">
        <v>153</v>
      </c>
      <c r="L53" s="69">
        <v>145</v>
      </c>
      <c r="M53" s="69">
        <v>133</v>
      </c>
      <c r="N53" s="69">
        <v>130</v>
      </c>
      <c r="O53" s="70">
        <v>133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0" t="s">
        <v>23</v>
      </c>
      <c r="C41" s="1211"/>
      <c r="D41" s="81"/>
      <c r="E41" s="1212" t="s">
        <v>24</v>
      </c>
      <c r="F41" s="1212"/>
      <c r="G41" s="1212"/>
      <c r="H41" s="1213"/>
      <c r="I41" s="82">
        <v>2174</v>
      </c>
      <c r="J41" s="83">
        <v>2052</v>
      </c>
      <c r="K41" s="83">
        <v>1903</v>
      </c>
      <c r="L41" s="83">
        <v>1735</v>
      </c>
      <c r="M41" s="84">
        <v>1605</v>
      </c>
    </row>
    <row r="42" spans="2:13" ht="27.75" customHeight="1">
      <c r="B42" s="1200"/>
      <c r="C42" s="1201"/>
      <c r="D42" s="85"/>
      <c r="E42" s="1204" t="s">
        <v>25</v>
      </c>
      <c r="F42" s="1204"/>
      <c r="G42" s="1204"/>
      <c r="H42" s="1205"/>
      <c r="I42" s="86">
        <v>22</v>
      </c>
      <c r="J42" s="87">
        <v>16</v>
      </c>
      <c r="K42" s="87">
        <v>10</v>
      </c>
      <c r="L42" s="87">
        <v>5</v>
      </c>
      <c r="M42" s="88">
        <v>123</v>
      </c>
    </row>
    <row r="43" spans="2:13" ht="27.75" customHeight="1">
      <c r="B43" s="1200"/>
      <c r="C43" s="1201"/>
      <c r="D43" s="85"/>
      <c r="E43" s="1204" t="s">
        <v>26</v>
      </c>
      <c r="F43" s="1204"/>
      <c r="G43" s="1204"/>
      <c r="H43" s="1205"/>
      <c r="I43" s="86">
        <v>1586</v>
      </c>
      <c r="J43" s="87">
        <v>1526</v>
      </c>
      <c r="K43" s="87">
        <v>1524</v>
      </c>
      <c r="L43" s="87">
        <v>1492</v>
      </c>
      <c r="M43" s="88">
        <v>1496</v>
      </c>
    </row>
    <row r="44" spans="2:13" ht="27.75" customHeight="1">
      <c r="B44" s="1200"/>
      <c r="C44" s="1201"/>
      <c r="D44" s="85"/>
      <c r="E44" s="1204" t="s">
        <v>27</v>
      </c>
      <c r="F44" s="1204"/>
      <c r="G44" s="1204"/>
      <c r="H44" s="1205"/>
      <c r="I44" s="86">
        <v>29</v>
      </c>
      <c r="J44" s="87">
        <v>23</v>
      </c>
      <c r="K44" s="87">
        <v>18</v>
      </c>
      <c r="L44" s="87">
        <v>16</v>
      </c>
      <c r="M44" s="88">
        <v>13</v>
      </c>
    </row>
    <row r="45" spans="2:13" ht="27.75" customHeight="1">
      <c r="B45" s="1200"/>
      <c r="C45" s="1201"/>
      <c r="D45" s="85"/>
      <c r="E45" s="1204" t="s">
        <v>28</v>
      </c>
      <c r="F45" s="1204"/>
      <c r="G45" s="1204"/>
      <c r="H45" s="1205"/>
      <c r="I45" s="86">
        <v>258</v>
      </c>
      <c r="J45" s="87">
        <v>148</v>
      </c>
      <c r="K45" s="87">
        <v>249</v>
      </c>
      <c r="L45" s="87">
        <v>224</v>
      </c>
      <c r="M45" s="88">
        <v>187</v>
      </c>
    </row>
    <row r="46" spans="2:13" ht="27.75" customHeight="1">
      <c r="B46" s="1200"/>
      <c r="C46" s="1201"/>
      <c r="D46" s="85"/>
      <c r="E46" s="1204" t="s">
        <v>29</v>
      </c>
      <c r="F46" s="1204"/>
      <c r="G46" s="1204"/>
      <c r="H46" s="1205"/>
      <c r="I46" s="86" t="s">
        <v>483</v>
      </c>
      <c r="J46" s="87" t="s">
        <v>483</v>
      </c>
      <c r="K46" s="87" t="s">
        <v>483</v>
      </c>
      <c r="L46" s="87" t="s">
        <v>483</v>
      </c>
      <c r="M46" s="88" t="s">
        <v>483</v>
      </c>
    </row>
    <row r="47" spans="2:13" ht="27.75" customHeight="1">
      <c r="B47" s="1200"/>
      <c r="C47" s="1201"/>
      <c r="D47" s="85"/>
      <c r="E47" s="1204" t="s">
        <v>30</v>
      </c>
      <c r="F47" s="1204"/>
      <c r="G47" s="1204"/>
      <c r="H47" s="1205"/>
      <c r="I47" s="86" t="s">
        <v>483</v>
      </c>
      <c r="J47" s="87" t="s">
        <v>483</v>
      </c>
      <c r="K47" s="87" t="s">
        <v>483</v>
      </c>
      <c r="L47" s="87" t="s">
        <v>483</v>
      </c>
      <c r="M47" s="88" t="s">
        <v>483</v>
      </c>
    </row>
    <row r="48" spans="2:13" ht="27.75" customHeight="1">
      <c r="B48" s="1202"/>
      <c r="C48" s="1203"/>
      <c r="D48" s="85"/>
      <c r="E48" s="1204" t="s">
        <v>31</v>
      </c>
      <c r="F48" s="1204"/>
      <c r="G48" s="1204"/>
      <c r="H48" s="1205"/>
      <c r="I48" s="86" t="s">
        <v>483</v>
      </c>
      <c r="J48" s="87" t="s">
        <v>483</v>
      </c>
      <c r="K48" s="87" t="s">
        <v>483</v>
      </c>
      <c r="L48" s="87" t="s">
        <v>483</v>
      </c>
      <c r="M48" s="88" t="s">
        <v>483</v>
      </c>
    </row>
    <row r="49" spans="2:13" ht="27.75" customHeight="1">
      <c r="B49" s="1198" t="s">
        <v>32</v>
      </c>
      <c r="C49" s="1199"/>
      <c r="D49" s="89"/>
      <c r="E49" s="1204" t="s">
        <v>33</v>
      </c>
      <c r="F49" s="1204"/>
      <c r="G49" s="1204"/>
      <c r="H49" s="1205"/>
      <c r="I49" s="86">
        <v>2211</v>
      </c>
      <c r="J49" s="87">
        <v>2434</v>
      </c>
      <c r="K49" s="87">
        <v>2658</v>
      </c>
      <c r="L49" s="87">
        <v>2370</v>
      </c>
      <c r="M49" s="88">
        <v>2153</v>
      </c>
    </row>
    <row r="50" spans="2:13" ht="27.75" customHeight="1">
      <c r="B50" s="1200"/>
      <c r="C50" s="1201"/>
      <c r="D50" s="85"/>
      <c r="E50" s="1204" t="s">
        <v>34</v>
      </c>
      <c r="F50" s="1204"/>
      <c r="G50" s="1204"/>
      <c r="H50" s="1205"/>
      <c r="I50" s="86">
        <v>124</v>
      </c>
      <c r="J50" s="87">
        <v>94</v>
      </c>
      <c r="K50" s="87">
        <v>65</v>
      </c>
      <c r="L50" s="87">
        <v>45</v>
      </c>
      <c r="M50" s="88">
        <v>26</v>
      </c>
    </row>
    <row r="51" spans="2:13" ht="27.75" customHeight="1">
      <c r="B51" s="1202"/>
      <c r="C51" s="1203"/>
      <c r="D51" s="85"/>
      <c r="E51" s="1204" t="s">
        <v>35</v>
      </c>
      <c r="F51" s="1204"/>
      <c r="G51" s="1204"/>
      <c r="H51" s="1205"/>
      <c r="I51" s="86">
        <v>2396</v>
      </c>
      <c r="J51" s="87">
        <v>2292</v>
      </c>
      <c r="K51" s="87">
        <v>2184</v>
      </c>
      <c r="L51" s="87">
        <v>2041</v>
      </c>
      <c r="M51" s="88">
        <v>1941</v>
      </c>
    </row>
    <row r="52" spans="2:13" ht="27.75" customHeight="1" thickBot="1">
      <c r="B52" s="1206" t="s">
        <v>20</v>
      </c>
      <c r="C52" s="1207"/>
      <c r="D52" s="90"/>
      <c r="E52" s="1208" t="s">
        <v>36</v>
      </c>
      <c r="F52" s="1208"/>
      <c r="G52" s="1208"/>
      <c r="H52" s="1209"/>
      <c r="I52" s="91">
        <v>-663</v>
      </c>
      <c r="J52" s="92">
        <v>-1055</v>
      </c>
      <c r="K52" s="92">
        <v>-1202</v>
      </c>
      <c r="L52" s="92">
        <v>-984</v>
      </c>
      <c r="M52" s="93">
        <v>-696</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52"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562</v>
      </c>
      <c r="C41" s="246"/>
      <c r="D41" s="246"/>
      <c r="E41" s="246"/>
      <c r="F41" s="246"/>
      <c r="G41" s="246"/>
      <c r="H41" s="246"/>
      <c r="I41" s="246"/>
      <c r="J41" s="246"/>
      <c r="K41" s="246"/>
      <c r="L41" s="246"/>
      <c r="M41" s="246"/>
      <c r="N41" s="246"/>
      <c r="O41" s="246"/>
      <c r="P41" s="247"/>
    </row>
    <row r="42" spans="2:17" ht="13.5">
      <c r="B42" s="248"/>
      <c r="C42" s="244"/>
      <c r="D42" s="244"/>
      <c r="E42" s="244"/>
      <c r="F42" s="244"/>
      <c r="G42" s="353" t="s">
        <v>557</v>
      </c>
      <c r="I42" s="352"/>
      <c r="J42" s="352"/>
      <c r="K42" s="352"/>
      <c r="L42" s="244"/>
      <c r="M42" s="244"/>
      <c r="N42" s="244"/>
      <c r="O42" s="244"/>
    </row>
    <row r="43" spans="2:17" ht="13.5">
      <c r="B43" s="248"/>
      <c r="C43" s="244"/>
      <c r="D43" s="244"/>
      <c r="E43" s="244"/>
      <c r="F43" s="244"/>
      <c r="G43" s="1250" t="s">
        <v>561</v>
      </c>
      <c r="H43" s="1219"/>
      <c r="I43" s="1219"/>
      <c r="J43" s="1219"/>
      <c r="K43" s="1219"/>
      <c r="L43" s="1219"/>
      <c r="M43" s="1219"/>
      <c r="N43" s="1219"/>
      <c r="O43" s="1220"/>
    </row>
    <row r="44" spans="2:17" ht="13.5">
      <c r="B44" s="248"/>
      <c r="C44" s="244"/>
      <c r="D44" s="244"/>
      <c r="E44" s="244"/>
      <c r="F44" s="244"/>
      <c r="G44" s="1221"/>
      <c r="H44" s="1222"/>
      <c r="I44" s="1222"/>
      <c r="J44" s="1222"/>
      <c r="K44" s="1222"/>
      <c r="L44" s="1222"/>
      <c r="M44" s="1222"/>
      <c r="N44" s="1222"/>
      <c r="O44" s="1223"/>
    </row>
    <row r="45" spans="2:17" ht="13.5">
      <c r="B45" s="248"/>
      <c r="C45" s="244"/>
      <c r="D45" s="244"/>
      <c r="E45" s="244"/>
      <c r="F45" s="244"/>
      <c r="G45" s="1221"/>
      <c r="H45" s="1222"/>
      <c r="I45" s="1222"/>
      <c r="J45" s="1222"/>
      <c r="K45" s="1222"/>
      <c r="L45" s="1222"/>
      <c r="M45" s="1222"/>
      <c r="N45" s="1222"/>
      <c r="O45" s="1223"/>
    </row>
    <row r="46" spans="2:17" ht="13.5">
      <c r="B46" s="248"/>
      <c r="C46" s="244"/>
      <c r="D46" s="244"/>
      <c r="E46" s="244"/>
      <c r="F46" s="244"/>
      <c r="G46" s="1221"/>
      <c r="H46" s="1222"/>
      <c r="I46" s="1222"/>
      <c r="J46" s="1222"/>
      <c r="K46" s="1222"/>
      <c r="L46" s="1222"/>
      <c r="M46" s="1222"/>
      <c r="N46" s="1222"/>
      <c r="O46" s="1223"/>
    </row>
    <row r="47" spans="2:17" ht="13.5">
      <c r="B47" s="248"/>
      <c r="C47" s="244"/>
      <c r="D47" s="244"/>
      <c r="E47" s="244"/>
      <c r="F47" s="244"/>
      <c r="G47" s="1224"/>
      <c r="H47" s="1225"/>
      <c r="I47" s="1225"/>
      <c r="J47" s="1225"/>
      <c r="K47" s="1225"/>
      <c r="L47" s="1225"/>
      <c r="M47" s="1225"/>
      <c r="N47" s="1225"/>
      <c r="O47" s="1226"/>
    </row>
    <row r="48" spans="2:17" ht="13.5">
      <c r="B48" s="248"/>
      <c r="C48" s="244"/>
      <c r="D48" s="244"/>
      <c r="E48" s="244"/>
      <c r="F48" s="244"/>
      <c r="G48" s="244"/>
      <c r="H48" s="363"/>
      <c r="I48" s="363"/>
      <c r="J48" s="363"/>
    </row>
    <row r="49" spans="1:17" ht="13.5">
      <c r="B49" s="248"/>
      <c r="C49" s="244"/>
      <c r="D49" s="244"/>
      <c r="E49" s="244"/>
      <c r="F49" s="244"/>
      <c r="G49" s="243" t="s">
        <v>560</v>
      </c>
    </row>
    <row r="50" spans="1:17" ht="13.5">
      <c r="B50" s="248"/>
      <c r="C50" s="244"/>
      <c r="D50" s="244"/>
      <c r="E50" s="244"/>
      <c r="F50" s="244"/>
      <c r="G50" s="1227"/>
      <c r="H50" s="1228"/>
      <c r="I50" s="1228"/>
      <c r="J50" s="1229"/>
      <c r="K50" s="345" t="s">
        <v>523</v>
      </c>
      <c r="L50" s="345" t="s">
        <v>524</v>
      </c>
      <c r="M50" s="345" t="s">
        <v>525</v>
      </c>
      <c r="N50" s="345" t="s">
        <v>526</v>
      </c>
      <c r="O50" s="345" t="s">
        <v>527</v>
      </c>
    </row>
    <row r="51" spans="1:17" ht="13.5">
      <c r="B51" s="248"/>
      <c r="C51" s="244"/>
      <c r="D51" s="244"/>
      <c r="E51" s="244"/>
      <c r="F51" s="244"/>
      <c r="G51" s="1230" t="s">
        <v>554</v>
      </c>
      <c r="H51" s="1231"/>
      <c r="I51" s="1236" t="s">
        <v>552</v>
      </c>
      <c r="J51" s="1236"/>
      <c r="K51" s="1248"/>
      <c r="L51" s="1248"/>
      <c r="M51" s="1248"/>
      <c r="N51" s="1248"/>
      <c r="O51" s="1248"/>
    </row>
    <row r="52" spans="1:17" ht="13.5">
      <c r="B52" s="248"/>
      <c r="C52" s="244"/>
      <c r="D52" s="244"/>
      <c r="E52" s="244"/>
      <c r="F52" s="244"/>
      <c r="G52" s="1232"/>
      <c r="H52" s="1233"/>
      <c r="I52" s="1237"/>
      <c r="J52" s="1237"/>
      <c r="K52" s="1214"/>
      <c r="L52" s="1214"/>
      <c r="M52" s="1214"/>
      <c r="N52" s="1214"/>
      <c r="O52" s="1214"/>
    </row>
    <row r="53" spans="1:17" ht="13.5">
      <c r="A53" s="355"/>
      <c r="B53" s="248"/>
      <c r="C53" s="244"/>
      <c r="D53" s="244"/>
      <c r="E53" s="244"/>
      <c r="F53" s="244"/>
      <c r="G53" s="1232"/>
      <c r="H53" s="1233"/>
      <c r="I53" s="1245" t="s">
        <v>559</v>
      </c>
      <c r="J53" s="1245"/>
      <c r="K53" s="1249"/>
      <c r="L53" s="1249"/>
      <c r="M53" s="1249"/>
      <c r="N53" s="1249"/>
      <c r="O53" s="1249"/>
    </row>
    <row r="54" spans="1:17" ht="13.5">
      <c r="A54" s="355"/>
      <c r="B54" s="248"/>
      <c r="C54" s="244"/>
      <c r="D54" s="244"/>
      <c r="E54" s="244"/>
      <c r="F54" s="244"/>
      <c r="G54" s="1234"/>
      <c r="H54" s="1235"/>
      <c r="I54" s="1245"/>
      <c r="J54" s="1245"/>
      <c r="K54" s="1247"/>
      <c r="L54" s="1247"/>
      <c r="M54" s="1247"/>
      <c r="N54" s="1247"/>
      <c r="O54" s="1247"/>
    </row>
    <row r="55" spans="1:17" ht="13.5">
      <c r="A55" s="355"/>
      <c r="B55" s="248"/>
      <c r="C55" s="244"/>
      <c r="D55" s="244"/>
      <c r="E55" s="244"/>
      <c r="F55" s="244"/>
      <c r="G55" s="1239" t="s">
        <v>553</v>
      </c>
      <c r="H55" s="1240"/>
      <c r="I55" s="1245" t="s">
        <v>552</v>
      </c>
      <c r="J55" s="1245"/>
      <c r="K55" s="1248"/>
      <c r="L55" s="1248"/>
      <c r="M55" s="1248"/>
      <c r="N55" s="1248"/>
      <c r="O55" s="1248"/>
    </row>
    <row r="56" spans="1:17" ht="13.5">
      <c r="A56" s="355"/>
      <c r="B56" s="248"/>
      <c r="C56" s="244"/>
      <c r="D56" s="244"/>
      <c r="E56" s="244"/>
      <c r="F56" s="244"/>
      <c r="G56" s="1241"/>
      <c r="H56" s="1242"/>
      <c r="I56" s="1245"/>
      <c r="J56" s="1245"/>
      <c r="K56" s="1214"/>
      <c r="L56" s="1214"/>
      <c r="M56" s="1214"/>
      <c r="N56" s="1214"/>
      <c r="O56" s="1214"/>
    </row>
    <row r="57" spans="1:17" s="355" customFormat="1" ht="13.5">
      <c r="B57" s="356"/>
      <c r="C57" s="352"/>
      <c r="D57" s="352"/>
      <c r="E57" s="352"/>
      <c r="F57" s="352"/>
      <c r="G57" s="1241"/>
      <c r="H57" s="1242"/>
      <c r="I57" s="1216" t="s">
        <v>559</v>
      </c>
      <c r="J57" s="1216"/>
      <c r="K57" s="1249"/>
      <c r="L57" s="1249"/>
      <c r="M57" s="1249"/>
      <c r="N57" s="1249"/>
      <c r="O57" s="1249"/>
      <c r="P57" s="361"/>
      <c r="Q57" s="356"/>
    </row>
    <row r="58" spans="1:17" s="355" customFormat="1" ht="13.5">
      <c r="A58" s="243"/>
      <c r="B58" s="356"/>
      <c r="C58" s="352"/>
      <c r="D58" s="352"/>
      <c r="E58" s="352"/>
      <c r="F58" s="352"/>
      <c r="G58" s="1243"/>
      <c r="H58" s="1244"/>
      <c r="I58" s="1216"/>
      <c r="J58" s="1216"/>
      <c r="K58" s="1247"/>
      <c r="L58" s="1247"/>
      <c r="M58" s="1247"/>
      <c r="N58" s="1247"/>
      <c r="O58" s="1247"/>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558</v>
      </c>
      <c r="C63" s="244"/>
      <c r="D63" s="244"/>
      <c r="E63" s="244"/>
      <c r="F63" s="244"/>
      <c r="G63" s="244"/>
      <c r="H63" s="244"/>
      <c r="I63" s="244"/>
      <c r="J63" s="244"/>
      <c r="K63" s="244"/>
      <c r="L63" s="244"/>
      <c r="M63" s="244"/>
      <c r="N63" s="244"/>
      <c r="O63" s="244"/>
    </row>
    <row r="64" spans="1:17" ht="13.5">
      <c r="B64" s="248"/>
      <c r="C64" s="244"/>
      <c r="D64" s="244"/>
      <c r="E64" s="244"/>
      <c r="F64" s="244"/>
      <c r="G64" s="353" t="s">
        <v>557</v>
      </c>
      <c r="I64" s="352"/>
      <c r="J64" s="352"/>
      <c r="K64" s="352"/>
      <c r="L64" s="244"/>
      <c r="M64" s="244"/>
      <c r="N64" s="244"/>
      <c r="O64" s="244"/>
    </row>
    <row r="65" spans="2:30" ht="13.5">
      <c r="B65" s="248"/>
      <c r="C65" s="244"/>
      <c r="D65" s="244"/>
      <c r="E65" s="244"/>
      <c r="F65" s="244"/>
      <c r="G65" s="1218" t="s">
        <v>556</v>
      </c>
      <c r="H65" s="1219"/>
      <c r="I65" s="1219"/>
      <c r="J65" s="1219"/>
      <c r="K65" s="1219"/>
      <c r="L65" s="1219"/>
      <c r="M65" s="1219"/>
      <c r="N65" s="1219"/>
      <c r="O65" s="1220"/>
    </row>
    <row r="66" spans="2:30" ht="13.5">
      <c r="B66" s="248"/>
      <c r="C66" s="244"/>
      <c r="D66" s="244"/>
      <c r="E66" s="244"/>
      <c r="F66" s="244"/>
      <c r="G66" s="1221"/>
      <c r="H66" s="1222"/>
      <c r="I66" s="1222"/>
      <c r="J66" s="1222"/>
      <c r="K66" s="1222"/>
      <c r="L66" s="1222"/>
      <c r="M66" s="1222"/>
      <c r="N66" s="1222"/>
      <c r="O66" s="1223"/>
    </row>
    <row r="67" spans="2:30" ht="13.5">
      <c r="B67" s="248"/>
      <c r="C67" s="244"/>
      <c r="D67" s="244"/>
      <c r="E67" s="244"/>
      <c r="F67" s="244"/>
      <c r="G67" s="1221"/>
      <c r="H67" s="1222"/>
      <c r="I67" s="1222"/>
      <c r="J67" s="1222"/>
      <c r="K67" s="1222"/>
      <c r="L67" s="1222"/>
      <c r="M67" s="1222"/>
      <c r="N67" s="1222"/>
      <c r="O67" s="1223"/>
    </row>
    <row r="68" spans="2:30" ht="13.5">
      <c r="B68" s="248"/>
      <c r="C68" s="244"/>
      <c r="D68" s="244"/>
      <c r="E68" s="244"/>
      <c r="F68" s="244"/>
      <c r="G68" s="1221"/>
      <c r="H68" s="1222"/>
      <c r="I68" s="1222"/>
      <c r="J68" s="1222"/>
      <c r="K68" s="1222"/>
      <c r="L68" s="1222"/>
      <c r="M68" s="1222"/>
      <c r="N68" s="1222"/>
      <c r="O68" s="1223"/>
    </row>
    <row r="69" spans="2:30" ht="13.5">
      <c r="B69" s="248"/>
      <c r="C69" s="244"/>
      <c r="D69" s="244"/>
      <c r="E69" s="244"/>
      <c r="F69" s="244"/>
      <c r="G69" s="1224"/>
      <c r="H69" s="1225"/>
      <c r="I69" s="1225"/>
      <c r="J69" s="1225"/>
      <c r="K69" s="1225"/>
      <c r="L69" s="1225"/>
      <c r="M69" s="1225"/>
      <c r="N69" s="1225"/>
      <c r="O69" s="1226"/>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555</v>
      </c>
      <c r="I71" s="349"/>
      <c r="J71" s="348"/>
      <c r="K71" s="348"/>
      <c r="L71" s="347"/>
      <c r="M71" s="348"/>
      <c r="N71" s="347"/>
      <c r="O71" s="346"/>
    </row>
    <row r="72" spans="2:30" ht="13.5">
      <c r="B72" s="248"/>
      <c r="C72" s="244"/>
      <c r="D72" s="244"/>
      <c r="E72" s="244"/>
      <c r="F72" s="244"/>
      <c r="G72" s="1227"/>
      <c r="H72" s="1228"/>
      <c r="I72" s="1228"/>
      <c r="J72" s="1229"/>
      <c r="K72" s="345" t="s">
        <v>523</v>
      </c>
      <c r="L72" s="345" t="s">
        <v>524</v>
      </c>
      <c r="M72" s="345" t="s">
        <v>525</v>
      </c>
      <c r="N72" s="345" t="s">
        <v>526</v>
      </c>
      <c r="O72" s="345" t="s">
        <v>527</v>
      </c>
    </row>
    <row r="73" spans="2:30" ht="13.5">
      <c r="B73" s="248"/>
      <c r="C73" s="244"/>
      <c r="D73" s="244"/>
      <c r="E73" s="244"/>
      <c r="F73" s="244"/>
      <c r="G73" s="1230" t="s">
        <v>554</v>
      </c>
      <c r="H73" s="1231"/>
      <c r="I73" s="1236" t="s">
        <v>552</v>
      </c>
      <c r="J73" s="1236"/>
      <c r="K73" s="1238"/>
      <c r="L73" s="1238"/>
      <c r="M73" s="1214"/>
      <c r="N73" s="1214"/>
      <c r="O73" s="1214"/>
      <c r="S73" s="243">
        <v>9.9</v>
      </c>
    </row>
    <row r="74" spans="2:30" ht="13.5">
      <c r="B74" s="248"/>
      <c r="C74" s="244"/>
      <c r="D74" s="244"/>
      <c r="E74" s="244"/>
      <c r="F74" s="244"/>
      <c r="G74" s="1232"/>
      <c r="H74" s="1233"/>
      <c r="I74" s="1237"/>
      <c r="J74" s="1237"/>
      <c r="K74" s="1238"/>
      <c r="L74" s="1238"/>
      <c r="M74" s="1214"/>
      <c r="N74" s="1214"/>
      <c r="O74" s="1214"/>
    </row>
    <row r="75" spans="2:30" ht="13.5">
      <c r="B75" s="248"/>
      <c r="C75" s="244"/>
      <c r="D75" s="244"/>
      <c r="E75" s="244"/>
      <c r="F75" s="244"/>
      <c r="G75" s="1232"/>
      <c r="H75" s="1233"/>
      <c r="I75" s="1245" t="s">
        <v>551</v>
      </c>
      <c r="J75" s="1245"/>
      <c r="K75" s="1246">
        <v>15.6</v>
      </c>
      <c r="L75" s="1246">
        <v>13.9</v>
      </c>
      <c r="M75" s="1246">
        <v>12.6</v>
      </c>
      <c r="N75" s="1246">
        <v>11.4</v>
      </c>
      <c r="O75" s="1246">
        <v>11.5</v>
      </c>
      <c r="U75" s="243">
        <v>81.2</v>
      </c>
      <c r="W75" s="243">
        <v>87.2</v>
      </c>
      <c r="Y75" s="243">
        <v>99.8</v>
      </c>
      <c r="AA75" s="243">
        <v>109.5</v>
      </c>
      <c r="AC75" s="243">
        <v>115.2</v>
      </c>
    </row>
    <row r="76" spans="2:30" ht="13.5">
      <c r="B76" s="248"/>
      <c r="C76" s="244"/>
      <c r="D76" s="244"/>
      <c r="E76" s="244"/>
      <c r="F76" s="244"/>
      <c r="G76" s="1234"/>
      <c r="H76" s="1235"/>
      <c r="I76" s="1245"/>
      <c r="J76" s="1245"/>
      <c r="K76" s="1247"/>
      <c r="L76" s="1247"/>
      <c r="M76" s="1247"/>
      <c r="N76" s="1247"/>
      <c r="O76" s="1247"/>
    </row>
    <row r="77" spans="2:30" ht="13.5">
      <c r="B77" s="248"/>
      <c r="C77" s="244"/>
      <c r="D77" s="244"/>
      <c r="E77" s="244"/>
      <c r="F77" s="244"/>
      <c r="G77" s="1239" t="s">
        <v>553</v>
      </c>
      <c r="H77" s="1240"/>
      <c r="I77" s="1245" t="s">
        <v>552</v>
      </c>
      <c r="J77" s="1245"/>
      <c r="K77" s="1238">
        <v>0</v>
      </c>
      <c r="L77" s="1238">
        <v>0</v>
      </c>
      <c r="M77" s="1214">
        <v>0</v>
      </c>
      <c r="N77" s="1214">
        <v>0</v>
      </c>
      <c r="O77" s="1214">
        <v>0</v>
      </c>
      <c r="R77" s="243">
        <v>12.3</v>
      </c>
      <c r="T77" s="243">
        <v>11.1</v>
      </c>
    </row>
    <row r="78" spans="2:30" ht="13.5">
      <c r="B78" s="248"/>
      <c r="C78" s="244"/>
      <c r="D78" s="244"/>
      <c r="E78" s="244"/>
      <c r="F78" s="244"/>
      <c r="G78" s="1241"/>
      <c r="H78" s="1242"/>
      <c r="I78" s="1245"/>
      <c r="J78" s="1245"/>
      <c r="K78" s="1238"/>
      <c r="L78" s="1238"/>
      <c r="M78" s="1214"/>
      <c r="N78" s="1214"/>
      <c r="O78" s="1214"/>
    </row>
    <row r="79" spans="2:30" ht="13.5">
      <c r="B79" s="248"/>
      <c r="C79" s="244"/>
      <c r="D79" s="244"/>
      <c r="E79" s="244"/>
      <c r="F79" s="244"/>
      <c r="G79" s="1241"/>
      <c r="H79" s="1242"/>
      <c r="I79" s="1215" t="s">
        <v>551</v>
      </c>
      <c r="J79" s="1216"/>
      <c r="K79" s="1217">
        <v>11.4</v>
      </c>
      <c r="L79" s="1217">
        <v>10.1</v>
      </c>
      <c r="M79" s="1217">
        <v>9.1999999999999993</v>
      </c>
      <c r="N79" s="1217">
        <v>8.1999999999999993</v>
      </c>
      <c r="O79" s="1217">
        <v>7.8</v>
      </c>
      <c r="V79" s="243">
        <v>53.5</v>
      </c>
      <c r="X79" s="243">
        <v>48.2</v>
      </c>
      <c r="Z79" s="243">
        <v>34.200000000000003</v>
      </c>
      <c r="AB79" s="243">
        <v>30.3</v>
      </c>
      <c r="AD79" s="243">
        <v>28.9</v>
      </c>
    </row>
    <row r="80" spans="2:30" ht="13.5">
      <c r="B80" s="248"/>
      <c r="C80" s="244"/>
      <c r="D80" s="244"/>
      <c r="E80" s="244"/>
      <c r="F80" s="244"/>
      <c r="G80" s="1243"/>
      <c r="H80" s="1244"/>
      <c r="I80" s="1216"/>
      <c r="J80" s="1216"/>
      <c r="K80" s="1217"/>
      <c r="L80" s="1217"/>
      <c r="M80" s="1217"/>
      <c r="N80" s="1217"/>
      <c r="O80" s="1217"/>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1"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522</v>
      </c>
      <c r="G2" s="111"/>
      <c r="H2" s="112"/>
    </row>
    <row r="3" spans="1:8">
      <c r="A3" s="108" t="s">
        <v>515</v>
      </c>
      <c r="B3" s="113"/>
      <c r="C3" s="114"/>
      <c r="D3" s="115">
        <v>381613</v>
      </c>
      <c r="E3" s="116"/>
      <c r="F3" s="117">
        <v>216155</v>
      </c>
      <c r="G3" s="118"/>
      <c r="H3" s="119"/>
    </row>
    <row r="4" spans="1:8">
      <c r="A4" s="120"/>
      <c r="B4" s="121"/>
      <c r="C4" s="122"/>
      <c r="D4" s="123">
        <v>345840</v>
      </c>
      <c r="E4" s="124"/>
      <c r="F4" s="125">
        <v>108827</v>
      </c>
      <c r="G4" s="126"/>
      <c r="H4" s="127"/>
    </row>
    <row r="5" spans="1:8">
      <c r="A5" s="108" t="s">
        <v>517</v>
      </c>
      <c r="B5" s="113"/>
      <c r="C5" s="114"/>
      <c r="D5" s="115">
        <v>215326</v>
      </c>
      <c r="E5" s="116"/>
      <c r="F5" s="117">
        <v>228305</v>
      </c>
      <c r="G5" s="118"/>
      <c r="H5" s="119"/>
    </row>
    <row r="6" spans="1:8">
      <c r="A6" s="120"/>
      <c r="B6" s="121"/>
      <c r="C6" s="122"/>
      <c r="D6" s="123">
        <v>178093</v>
      </c>
      <c r="E6" s="124"/>
      <c r="F6" s="125">
        <v>86611</v>
      </c>
      <c r="G6" s="126"/>
      <c r="H6" s="127"/>
    </row>
    <row r="7" spans="1:8">
      <c r="A7" s="108" t="s">
        <v>518</v>
      </c>
      <c r="B7" s="113"/>
      <c r="C7" s="114"/>
      <c r="D7" s="115">
        <v>377542</v>
      </c>
      <c r="E7" s="116"/>
      <c r="F7" s="117">
        <v>316331</v>
      </c>
      <c r="G7" s="118"/>
      <c r="H7" s="119"/>
    </row>
    <row r="8" spans="1:8">
      <c r="A8" s="120"/>
      <c r="B8" s="121"/>
      <c r="C8" s="122"/>
      <c r="D8" s="123">
        <v>302639</v>
      </c>
      <c r="E8" s="124"/>
      <c r="F8" s="125">
        <v>106387</v>
      </c>
      <c r="G8" s="126"/>
      <c r="H8" s="127"/>
    </row>
    <row r="9" spans="1:8">
      <c r="A9" s="108" t="s">
        <v>519</v>
      </c>
      <c r="B9" s="113"/>
      <c r="C9" s="114"/>
      <c r="D9" s="115">
        <v>162702</v>
      </c>
      <c r="E9" s="116"/>
      <c r="F9" s="117">
        <v>333013</v>
      </c>
      <c r="G9" s="118"/>
      <c r="H9" s="119"/>
    </row>
    <row r="10" spans="1:8">
      <c r="A10" s="120"/>
      <c r="B10" s="121"/>
      <c r="C10" s="122"/>
      <c r="D10" s="123">
        <v>140054</v>
      </c>
      <c r="E10" s="124"/>
      <c r="F10" s="125">
        <v>126732</v>
      </c>
      <c r="G10" s="126"/>
      <c r="H10" s="127"/>
    </row>
    <row r="11" spans="1:8">
      <c r="A11" s="108" t="s">
        <v>520</v>
      </c>
      <c r="B11" s="113"/>
      <c r="C11" s="114"/>
      <c r="D11" s="115">
        <v>337418</v>
      </c>
      <c r="E11" s="116"/>
      <c r="F11" s="117">
        <v>280458</v>
      </c>
      <c r="G11" s="118"/>
      <c r="H11" s="119"/>
    </row>
    <row r="12" spans="1:8">
      <c r="A12" s="120"/>
      <c r="B12" s="121"/>
      <c r="C12" s="128"/>
      <c r="D12" s="123">
        <v>314227</v>
      </c>
      <c r="E12" s="124"/>
      <c r="F12" s="125">
        <v>127286</v>
      </c>
      <c r="G12" s="126"/>
      <c r="H12" s="127"/>
    </row>
    <row r="13" spans="1:8">
      <c r="A13" s="108"/>
      <c r="B13" s="113"/>
      <c r="C13" s="129"/>
      <c r="D13" s="130">
        <v>294920</v>
      </c>
      <c r="E13" s="131"/>
      <c r="F13" s="132">
        <v>274852</v>
      </c>
      <c r="G13" s="133"/>
      <c r="H13" s="119"/>
    </row>
    <row r="14" spans="1:8">
      <c r="A14" s="120"/>
      <c r="B14" s="121"/>
      <c r="C14" s="122"/>
      <c r="D14" s="123">
        <v>256171</v>
      </c>
      <c r="E14" s="124"/>
      <c r="F14" s="125">
        <v>111169</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5.01</v>
      </c>
      <c r="C19" s="134">
        <f>ROUND(VALUE(SUBSTITUTE(実質収支比率等に係る経年分析!G$48,"▲","-")),2)</f>
        <v>3.82</v>
      </c>
      <c r="D19" s="134">
        <f>ROUND(VALUE(SUBSTITUTE(実質収支比率等に係る経年分析!H$48,"▲","-")),2)</f>
        <v>3.7</v>
      </c>
      <c r="E19" s="134">
        <f>ROUND(VALUE(SUBSTITUTE(実質収支比率等に係る経年分析!I$48,"▲","-")),2)</f>
        <v>5.24</v>
      </c>
      <c r="F19" s="134">
        <f>ROUND(VALUE(SUBSTITUTE(実質収支比率等に係る経年分析!J$48,"▲","-")),2)</f>
        <v>5.19</v>
      </c>
    </row>
    <row r="20" spans="1:11">
      <c r="A20" s="134" t="s">
        <v>41</v>
      </c>
      <c r="B20" s="134">
        <f>ROUND(VALUE(SUBSTITUTE(実質収支比率等に係る経年分析!F$47,"▲","-")),2)</f>
        <v>146.51</v>
      </c>
      <c r="C20" s="134">
        <f>ROUND(VALUE(SUBSTITUTE(実質収支比率等に係る経年分析!G$47,"▲","-")),2)</f>
        <v>137.09</v>
      </c>
      <c r="D20" s="134">
        <f>ROUND(VALUE(SUBSTITUTE(実質収支比率等に係る経年分析!H$47,"▲","-")),2)</f>
        <v>153.69999999999999</v>
      </c>
      <c r="E20" s="134">
        <f>ROUND(VALUE(SUBSTITUTE(実質収支比率等に係る経年分析!I$47,"▲","-")),2)</f>
        <v>152.12</v>
      </c>
      <c r="F20" s="134">
        <f>ROUND(VALUE(SUBSTITUTE(実質収支比率等に係る経年分析!J$47,"▲","-")),2)</f>
        <v>134.43</v>
      </c>
    </row>
    <row r="21" spans="1:11">
      <c r="A21" s="134" t="s">
        <v>42</v>
      </c>
      <c r="B21" s="134">
        <f>IF(ISNUMBER(VALUE(SUBSTITUTE(実質収支比率等に係る経年分析!F$49,"▲","-"))),ROUND(VALUE(SUBSTITUTE(実質収支比率等に係る経年分析!F$49,"▲","-")),2),NA())</f>
        <v>46.11</v>
      </c>
      <c r="C21" s="134">
        <f>IF(ISNUMBER(VALUE(SUBSTITUTE(実質収支比率等に係る経年分析!G$49,"▲","-"))),ROUND(VALUE(SUBSTITUTE(実質収支比率等に係る経年分析!G$49,"▲","-")),2),NA())</f>
        <v>9.9499999999999993</v>
      </c>
      <c r="D21" s="134">
        <f>IF(ISNUMBER(VALUE(SUBSTITUTE(実質収支比率等に係る経年分析!H$49,"▲","-"))),ROUND(VALUE(SUBSTITUTE(実質収支比率等に係る経年分析!H$49,"▲","-")),2),NA())</f>
        <v>13.33</v>
      </c>
      <c r="E21" s="134">
        <f>IF(ISNUMBER(VALUE(SUBSTITUTE(実質収支比率等に係る経年分析!I$49,"▲","-"))),ROUND(VALUE(SUBSTITUTE(実質収支比率等に係る経年分析!I$49,"▲","-")),2),NA())</f>
        <v>-22.78</v>
      </c>
      <c r="F21" s="134">
        <f>IF(ISNUMBER(VALUE(SUBSTITUTE(実質収支比率等に係る経年分析!J$49,"▲","-"))),ROUND(VALUE(SUBSTITUTE(実質収支比率等に係る経年分析!J$49,"▲","-")),2),NA())</f>
        <v>-15.72</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0.08</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5.18</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299</v>
      </c>
      <c r="E42" s="136"/>
      <c r="F42" s="136"/>
      <c r="G42" s="136">
        <f>'実質公債費比率（分子）の構造'!L$52</f>
        <v>265</v>
      </c>
      <c r="H42" s="136"/>
      <c r="I42" s="136"/>
      <c r="J42" s="136">
        <f>'実質公債費比率（分子）の構造'!M$52</f>
        <v>273</v>
      </c>
      <c r="K42" s="136"/>
      <c r="L42" s="136"/>
      <c r="M42" s="136">
        <f>'実質公債費比率（分子）の構造'!N$52</f>
        <v>278</v>
      </c>
      <c r="N42" s="136"/>
      <c r="O42" s="136"/>
      <c r="P42" s="136">
        <f>'実質公債費比率（分子）の構造'!O$52</f>
        <v>255</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6</v>
      </c>
      <c r="C44" s="136"/>
      <c r="D44" s="136"/>
      <c r="E44" s="136">
        <f>'実質公債費比率（分子）の構造'!L$50</f>
        <v>6</v>
      </c>
      <c r="F44" s="136"/>
      <c r="G44" s="136"/>
      <c r="H44" s="136">
        <f>'実質公債費比率（分子）の構造'!M$50</f>
        <v>5</v>
      </c>
      <c r="I44" s="136"/>
      <c r="J44" s="136"/>
      <c r="K44" s="136">
        <f>'実質公債費比率（分子）の構造'!N$50</f>
        <v>5</v>
      </c>
      <c r="L44" s="136"/>
      <c r="M44" s="136"/>
      <c r="N44" s="136">
        <f>'実質公債費比率（分子）の構造'!O$50</f>
        <v>26</v>
      </c>
      <c r="O44" s="136"/>
      <c r="P44" s="136"/>
    </row>
    <row r="45" spans="1:16">
      <c r="A45" s="136" t="s">
        <v>52</v>
      </c>
      <c r="B45" s="136">
        <f>'実質公債費比率（分子）の構造'!K$49</f>
        <v>9</v>
      </c>
      <c r="C45" s="136"/>
      <c r="D45" s="136"/>
      <c r="E45" s="136">
        <f>'実質公債費比率（分子）の構造'!L$49</f>
        <v>6</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c r="A46" s="136" t="s">
        <v>53</v>
      </c>
      <c r="B46" s="136">
        <f>'実質公債費比率（分子）の構造'!K$48</f>
        <v>117</v>
      </c>
      <c r="C46" s="136"/>
      <c r="D46" s="136"/>
      <c r="E46" s="136">
        <f>'実質公債費比率（分子）の構造'!L$48</f>
        <v>117</v>
      </c>
      <c r="F46" s="136"/>
      <c r="G46" s="136"/>
      <c r="H46" s="136">
        <f>'実質公債費比率（分子）の構造'!M$48</f>
        <v>114</v>
      </c>
      <c r="I46" s="136"/>
      <c r="J46" s="136"/>
      <c r="K46" s="136">
        <f>'実質公債費比率（分子）の構造'!N$48</f>
        <v>115</v>
      </c>
      <c r="L46" s="136"/>
      <c r="M46" s="136"/>
      <c r="N46" s="136">
        <f>'実質公債費比率（分子）の構造'!O$48</f>
        <v>114</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320</v>
      </c>
      <c r="C49" s="136"/>
      <c r="D49" s="136"/>
      <c r="E49" s="136">
        <f>'実質公債費比率（分子）の構造'!L$45</f>
        <v>281</v>
      </c>
      <c r="F49" s="136"/>
      <c r="G49" s="136"/>
      <c r="H49" s="136">
        <f>'実質公債費比率（分子）の構造'!M$45</f>
        <v>282</v>
      </c>
      <c r="I49" s="136"/>
      <c r="J49" s="136"/>
      <c r="K49" s="136">
        <f>'実質公債費比率（分子）の構造'!N$45</f>
        <v>283</v>
      </c>
      <c r="L49" s="136"/>
      <c r="M49" s="136"/>
      <c r="N49" s="136">
        <f>'実質公債費比率（分子）の構造'!O$45</f>
        <v>243</v>
      </c>
      <c r="O49" s="136"/>
      <c r="P49" s="136"/>
    </row>
    <row r="50" spans="1:16">
      <c r="A50" s="136" t="s">
        <v>57</v>
      </c>
      <c r="B50" s="136" t="e">
        <f>NA()</f>
        <v>#N/A</v>
      </c>
      <c r="C50" s="136">
        <f>IF(ISNUMBER('実質公債費比率（分子）の構造'!K$53),'実質公債費比率（分子）の構造'!K$53,NA())</f>
        <v>153</v>
      </c>
      <c r="D50" s="136" t="e">
        <f>NA()</f>
        <v>#N/A</v>
      </c>
      <c r="E50" s="136" t="e">
        <f>NA()</f>
        <v>#N/A</v>
      </c>
      <c r="F50" s="136">
        <f>IF(ISNUMBER('実質公債費比率（分子）の構造'!L$53),'実質公債費比率（分子）の構造'!L$53,NA())</f>
        <v>145</v>
      </c>
      <c r="G50" s="136" t="e">
        <f>NA()</f>
        <v>#N/A</v>
      </c>
      <c r="H50" s="136" t="e">
        <f>NA()</f>
        <v>#N/A</v>
      </c>
      <c r="I50" s="136">
        <f>IF(ISNUMBER('実質公債費比率（分子）の構造'!M$53),'実質公債費比率（分子）の構造'!M$53,NA())</f>
        <v>133</v>
      </c>
      <c r="J50" s="136" t="e">
        <f>NA()</f>
        <v>#N/A</v>
      </c>
      <c r="K50" s="136" t="e">
        <f>NA()</f>
        <v>#N/A</v>
      </c>
      <c r="L50" s="136">
        <f>IF(ISNUMBER('実質公債費比率（分子）の構造'!N$53),'実質公債費比率（分子）の構造'!N$53,NA())</f>
        <v>130</v>
      </c>
      <c r="M50" s="136" t="e">
        <f>NA()</f>
        <v>#N/A</v>
      </c>
      <c r="N50" s="136" t="e">
        <f>NA()</f>
        <v>#N/A</v>
      </c>
      <c r="O50" s="136">
        <f>IF(ISNUMBER('実質公債費比率（分子）の構造'!O$53),'実質公債費比率（分子）の構造'!O$53,NA())</f>
        <v>133</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2396</v>
      </c>
      <c r="E56" s="135"/>
      <c r="F56" s="135"/>
      <c r="G56" s="135">
        <f>'将来負担比率（分子）の構造'!J$51</f>
        <v>2292</v>
      </c>
      <c r="H56" s="135"/>
      <c r="I56" s="135"/>
      <c r="J56" s="135">
        <f>'将来負担比率（分子）の構造'!K$51</f>
        <v>2184</v>
      </c>
      <c r="K56" s="135"/>
      <c r="L56" s="135"/>
      <c r="M56" s="135">
        <f>'将来負担比率（分子）の構造'!L$51</f>
        <v>2041</v>
      </c>
      <c r="N56" s="135"/>
      <c r="O56" s="135"/>
      <c r="P56" s="135">
        <f>'将来負担比率（分子）の構造'!M$51</f>
        <v>1941</v>
      </c>
    </row>
    <row r="57" spans="1:16">
      <c r="A57" s="135" t="s">
        <v>34</v>
      </c>
      <c r="B57" s="135"/>
      <c r="C57" s="135"/>
      <c r="D57" s="135">
        <f>'将来負担比率（分子）の構造'!I$50</f>
        <v>124</v>
      </c>
      <c r="E57" s="135"/>
      <c r="F57" s="135"/>
      <c r="G57" s="135">
        <f>'将来負担比率（分子）の構造'!J$50</f>
        <v>94</v>
      </c>
      <c r="H57" s="135"/>
      <c r="I57" s="135"/>
      <c r="J57" s="135">
        <f>'将来負担比率（分子）の構造'!K$50</f>
        <v>65</v>
      </c>
      <c r="K57" s="135"/>
      <c r="L57" s="135"/>
      <c r="M57" s="135">
        <f>'将来負担比率（分子）の構造'!L$50</f>
        <v>45</v>
      </c>
      <c r="N57" s="135"/>
      <c r="O57" s="135"/>
      <c r="P57" s="135">
        <f>'将来負担比率（分子）の構造'!M$50</f>
        <v>26</v>
      </c>
    </row>
    <row r="58" spans="1:16">
      <c r="A58" s="135" t="s">
        <v>33</v>
      </c>
      <c r="B58" s="135"/>
      <c r="C58" s="135"/>
      <c r="D58" s="135">
        <f>'将来負担比率（分子）の構造'!I$49</f>
        <v>2211</v>
      </c>
      <c r="E58" s="135"/>
      <c r="F58" s="135"/>
      <c r="G58" s="135">
        <f>'将来負担比率（分子）の構造'!J$49</f>
        <v>2434</v>
      </c>
      <c r="H58" s="135"/>
      <c r="I58" s="135"/>
      <c r="J58" s="135">
        <f>'将来負担比率（分子）の構造'!K$49</f>
        <v>2658</v>
      </c>
      <c r="K58" s="135"/>
      <c r="L58" s="135"/>
      <c r="M58" s="135">
        <f>'将来負担比率（分子）の構造'!L$49</f>
        <v>2370</v>
      </c>
      <c r="N58" s="135"/>
      <c r="O58" s="135"/>
      <c r="P58" s="135">
        <f>'将来負担比率（分子）の構造'!M$49</f>
        <v>2153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258</v>
      </c>
      <c r="C62" s="135"/>
      <c r="D62" s="135"/>
      <c r="E62" s="135">
        <f>'将来負担比率（分子）の構造'!J$45</f>
        <v>148</v>
      </c>
      <c r="F62" s="135"/>
      <c r="G62" s="135"/>
      <c r="H62" s="135">
        <f>'将来負担比率（分子）の構造'!K$45</f>
        <v>249</v>
      </c>
      <c r="I62" s="135"/>
      <c r="J62" s="135"/>
      <c r="K62" s="135">
        <f>'将来負担比率（分子）の構造'!L$45</f>
        <v>224</v>
      </c>
      <c r="L62" s="135"/>
      <c r="M62" s="135"/>
      <c r="N62" s="135">
        <f>'将来負担比率（分子）の構造'!M$45</f>
        <v>187</v>
      </c>
      <c r="O62" s="135"/>
      <c r="P62" s="135"/>
    </row>
    <row r="63" spans="1:16">
      <c r="A63" s="135" t="s">
        <v>27</v>
      </c>
      <c r="B63" s="135">
        <f>'将来負担比率（分子）の構造'!I$44</f>
        <v>29</v>
      </c>
      <c r="C63" s="135"/>
      <c r="D63" s="135"/>
      <c r="E63" s="135">
        <f>'将来負担比率（分子）の構造'!J$44</f>
        <v>23</v>
      </c>
      <c r="F63" s="135"/>
      <c r="G63" s="135"/>
      <c r="H63" s="135">
        <f>'将来負担比率（分子）の構造'!K$44</f>
        <v>18</v>
      </c>
      <c r="I63" s="135"/>
      <c r="J63" s="135"/>
      <c r="K63" s="135">
        <f>'将来負担比率（分子）の構造'!L$44</f>
        <v>16</v>
      </c>
      <c r="L63" s="135"/>
      <c r="M63" s="135"/>
      <c r="N63" s="135">
        <f>'将来負担比率（分子）の構造'!M$44</f>
        <v>13</v>
      </c>
      <c r="O63" s="135"/>
      <c r="P63" s="135"/>
    </row>
    <row r="64" spans="1:16">
      <c r="A64" s="135" t="s">
        <v>26</v>
      </c>
      <c r="B64" s="135">
        <f>'将来負担比率（分子）の構造'!I$43</f>
        <v>1586</v>
      </c>
      <c r="C64" s="135"/>
      <c r="D64" s="135"/>
      <c r="E64" s="135">
        <f>'将来負担比率（分子）の構造'!J$43</f>
        <v>1526</v>
      </c>
      <c r="F64" s="135"/>
      <c r="G64" s="135"/>
      <c r="H64" s="135">
        <f>'将来負担比率（分子）の構造'!K$43</f>
        <v>1524</v>
      </c>
      <c r="I64" s="135"/>
      <c r="J64" s="135"/>
      <c r="K64" s="135">
        <f>'将来負担比率（分子）の構造'!L$43</f>
        <v>1492</v>
      </c>
      <c r="L64" s="135"/>
      <c r="M64" s="135"/>
      <c r="N64" s="135">
        <f>'将来負担比率（分子）の構造'!M$43</f>
        <v>1496</v>
      </c>
      <c r="O64" s="135"/>
      <c r="P64" s="135"/>
    </row>
    <row r="65" spans="1:16">
      <c r="A65" s="135" t="s">
        <v>25</v>
      </c>
      <c r="B65" s="135">
        <f>'将来負担比率（分子）の構造'!I$42</f>
        <v>22</v>
      </c>
      <c r="C65" s="135"/>
      <c r="D65" s="135"/>
      <c r="E65" s="135">
        <f>'将来負担比率（分子）の構造'!J$42</f>
        <v>16</v>
      </c>
      <c r="F65" s="135"/>
      <c r="G65" s="135"/>
      <c r="H65" s="135">
        <f>'将来負担比率（分子）の構造'!K$42</f>
        <v>10</v>
      </c>
      <c r="I65" s="135"/>
      <c r="J65" s="135"/>
      <c r="K65" s="135">
        <f>'将来負担比率（分子）の構造'!L$42</f>
        <v>5</v>
      </c>
      <c r="L65" s="135"/>
      <c r="M65" s="135"/>
      <c r="N65" s="135">
        <f>'将来負担比率（分子）の構造'!M$42</f>
        <v>123</v>
      </c>
      <c r="O65" s="135"/>
      <c r="P65" s="135"/>
    </row>
    <row r="66" spans="1:16">
      <c r="A66" s="135" t="s">
        <v>24</v>
      </c>
      <c r="B66" s="135">
        <f>'将来負担比率（分子）の構造'!I$41</f>
        <v>2174</v>
      </c>
      <c r="C66" s="135"/>
      <c r="D66" s="135"/>
      <c r="E66" s="135">
        <f>'将来負担比率（分子）の構造'!J$41</f>
        <v>2052</v>
      </c>
      <c r="F66" s="135"/>
      <c r="G66" s="135"/>
      <c r="H66" s="135">
        <f>'将来負担比率（分子）の構造'!K$41</f>
        <v>1903</v>
      </c>
      <c r="I66" s="135"/>
      <c r="J66" s="135"/>
      <c r="K66" s="135">
        <f>'将来負担比率（分子）の構造'!L$41</f>
        <v>1735</v>
      </c>
      <c r="L66" s="135"/>
      <c r="M66" s="135"/>
      <c r="N66" s="135">
        <f>'将来負担比率（分子）の構造'!M$41</f>
        <v>1605</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2017-02-24T04:51:35Z</cp:lastPrinted>
  <dcterms:created xsi:type="dcterms:W3CDTF">2017-02-15T15:13:28Z</dcterms:created>
  <dcterms:modified xsi:type="dcterms:W3CDTF">2017-05-26T07:24:14Z</dcterms:modified>
</cp:coreProperties>
</file>