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S420D796\newskg\skg\2.県庁舎管理・清掃・警備フォルダ\庁舎光熱水費　●●●\県庁舎電力契約\R07\03_公告起案\○03_ホームページ公開用\ワード、エクセル\"/>
    </mc:Choice>
  </mc:AlternateContent>
  <xr:revisionPtr revIDLastSave="0" documentId="13_ncr:1_{7A73408F-8C33-4621-A5E9-ACB9AD7555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訳書" sheetId="2" r:id="rId1"/>
    <sheet name="内訳書（記入例）" sheetId="3" r:id="rId2"/>
  </sheets>
  <definedNames>
    <definedName name="_xlnm.Print_Area" localSheetId="0">内訳書!$A$1:$S$21</definedName>
    <definedName name="_xlnm.Print_Area" localSheetId="1">'内訳書（記入例）'!$A$1:$S$40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2" l="1"/>
  <c r="R10" i="2"/>
  <c r="S12" i="2" s="1"/>
  <c r="D14" i="2" l="1"/>
  <c r="G14" i="2" s="1"/>
  <c r="K14" i="2" s="1"/>
  <c r="P14" i="2" s="1"/>
  <c r="D11" i="3"/>
  <c r="Q31" i="3" l="1"/>
  <c r="P31" i="3"/>
  <c r="O31" i="3"/>
  <c r="N31" i="3"/>
  <c r="M31" i="3"/>
  <c r="L31" i="3"/>
  <c r="K31" i="3"/>
  <c r="J31" i="3"/>
  <c r="I31" i="3"/>
  <c r="H31" i="3"/>
  <c r="G31" i="3"/>
  <c r="F31" i="3"/>
  <c r="D31" i="3"/>
  <c r="Q29" i="3"/>
  <c r="P29" i="3"/>
  <c r="O29" i="3"/>
  <c r="N29" i="3"/>
  <c r="M29" i="3"/>
  <c r="L29" i="3"/>
  <c r="K29" i="3"/>
  <c r="J29" i="3"/>
  <c r="I29" i="3"/>
  <c r="H29" i="3"/>
  <c r="G29" i="3"/>
  <c r="F29" i="3"/>
  <c r="D29" i="3"/>
  <c r="R28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Q24" i="3"/>
  <c r="P24" i="3"/>
  <c r="O24" i="3"/>
  <c r="N24" i="3"/>
  <c r="M24" i="3"/>
  <c r="L24" i="3"/>
  <c r="K24" i="3"/>
  <c r="J24" i="3"/>
  <c r="I24" i="3"/>
  <c r="H24" i="3"/>
  <c r="G24" i="3"/>
  <c r="F24" i="3"/>
  <c r="D24" i="3"/>
  <c r="R23" i="3"/>
  <c r="Q21" i="3"/>
  <c r="P21" i="3"/>
  <c r="O21" i="3"/>
  <c r="N21" i="3"/>
  <c r="M21" i="3"/>
  <c r="L21" i="3"/>
  <c r="K21" i="3"/>
  <c r="J21" i="3"/>
  <c r="I21" i="3"/>
  <c r="H21" i="3"/>
  <c r="G21" i="3"/>
  <c r="F21" i="3"/>
  <c r="D21" i="3"/>
  <c r="Q19" i="3"/>
  <c r="P19" i="3"/>
  <c r="O19" i="3"/>
  <c r="N19" i="3"/>
  <c r="M19" i="3"/>
  <c r="L19" i="3"/>
  <c r="K19" i="3"/>
  <c r="J19" i="3"/>
  <c r="I19" i="3"/>
  <c r="H19" i="3"/>
  <c r="G19" i="3"/>
  <c r="F19" i="3"/>
  <c r="D19" i="3"/>
  <c r="R18" i="3"/>
  <c r="Q16" i="3"/>
  <c r="P16" i="3"/>
  <c r="O16" i="3"/>
  <c r="N16" i="3"/>
  <c r="M16" i="3"/>
  <c r="L16" i="3"/>
  <c r="K16" i="3"/>
  <c r="J16" i="3"/>
  <c r="I16" i="3"/>
  <c r="H16" i="3"/>
  <c r="G16" i="3"/>
  <c r="F16" i="3"/>
  <c r="D16" i="3"/>
  <c r="Q14" i="3"/>
  <c r="P14" i="3"/>
  <c r="O14" i="3"/>
  <c r="N14" i="3"/>
  <c r="M14" i="3"/>
  <c r="L14" i="3"/>
  <c r="K14" i="3"/>
  <c r="J14" i="3"/>
  <c r="I14" i="3"/>
  <c r="H14" i="3"/>
  <c r="G14" i="3"/>
  <c r="F14" i="3"/>
  <c r="D14" i="3"/>
  <c r="R13" i="3"/>
  <c r="Q9" i="3"/>
  <c r="Q11" i="3" s="1"/>
  <c r="P9" i="3"/>
  <c r="P11" i="3" s="1"/>
  <c r="O9" i="3"/>
  <c r="O11" i="3" s="1"/>
  <c r="N9" i="3"/>
  <c r="N11" i="3" s="1"/>
  <c r="M9" i="3"/>
  <c r="M11" i="3" s="1"/>
  <c r="L9" i="3"/>
  <c r="L11" i="3" s="1"/>
  <c r="K9" i="3"/>
  <c r="K11" i="3" s="1"/>
  <c r="J9" i="3"/>
  <c r="J11" i="3" s="1"/>
  <c r="I9" i="3"/>
  <c r="I11" i="3" s="1"/>
  <c r="H9" i="3"/>
  <c r="H11" i="3" s="1"/>
  <c r="G9" i="3"/>
  <c r="G11" i="3" s="1"/>
  <c r="F9" i="3"/>
  <c r="F11" i="3" s="1"/>
  <c r="D9" i="3"/>
  <c r="R8" i="3"/>
  <c r="R21" i="3" l="1"/>
  <c r="R24" i="3"/>
  <c r="R26" i="3"/>
  <c r="R11" i="3"/>
  <c r="R31" i="3"/>
  <c r="R16" i="3"/>
  <c r="R29" i="3"/>
  <c r="S31" i="3" s="1"/>
  <c r="R19" i="3"/>
  <c r="S21" i="3" s="1"/>
  <c r="R14" i="3"/>
  <c r="S16" i="3" s="1"/>
  <c r="R9" i="3"/>
  <c r="S11" i="3"/>
  <c r="S26" i="3"/>
  <c r="D33" i="3" l="1"/>
  <c r="G33" i="3" s="1"/>
  <c r="K33" i="3" l="1"/>
  <c r="P33" i="3" s="1"/>
  <c r="R9" i="2" l="1"/>
</calcChain>
</file>

<file path=xl/sharedStrings.xml><?xml version="1.0" encoding="utf-8"?>
<sst xmlns="http://schemas.openxmlformats.org/spreadsheetml/2006/main" count="144" uniqueCount="76">
  <si>
    <t>内訳書</t>
    <rPh sb="0" eb="3">
      <t>ウチワケショ</t>
    </rPh>
    <phoneticPr fontId="1"/>
  </si>
  <si>
    <t>対象施設</t>
    <rPh sb="0" eb="2">
      <t>タイショウ</t>
    </rPh>
    <rPh sb="2" eb="4">
      <t>シセツ</t>
    </rPh>
    <phoneticPr fontId="1"/>
  </si>
  <si>
    <t>基本料金単価
（円／ｋＷ） a</t>
    <rPh sb="0" eb="2">
      <t>キホン</t>
    </rPh>
    <rPh sb="2" eb="4">
      <t>リョウキン</t>
    </rPh>
    <rPh sb="4" eb="6">
      <t>タンカ</t>
    </rPh>
    <rPh sb="8" eb="9">
      <t>エン</t>
    </rPh>
    <phoneticPr fontId="1"/>
  </si>
  <si>
    <t>供給期間</t>
    <rPh sb="0" eb="2">
      <t>キョウキュウ</t>
    </rPh>
    <rPh sb="2" eb="4">
      <t>キカン</t>
    </rPh>
    <phoneticPr fontId="1"/>
  </si>
  <si>
    <t>電力量料金単価
（円／ｋＷｈ） c</t>
    <rPh sb="0" eb="2">
      <t>デンリョク</t>
    </rPh>
    <rPh sb="2" eb="3">
      <t>リョウ</t>
    </rPh>
    <rPh sb="3" eb="5">
      <t>リョウキン</t>
    </rPh>
    <rPh sb="5" eb="7">
      <t>タンカ</t>
    </rPh>
    <rPh sb="9" eb="10">
      <t>エン</t>
    </rPh>
    <phoneticPr fontId="1"/>
  </si>
  <si>
    <t>予定使用電力量
（ｋＷｈ） d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</si>
  <si>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令和２年６月</t>
    <rPh sb="0" eb="2">
      <t>レイワ</t>
    </rPh>
    <rPh sb="3" eb="4">
      <t>ネン</t>
    </rPh>
    <rPh sb="5" eb="6">
      <t>ガツ</t>
    </rPh>
    <phoneticPr fontId="1"/>
  </si>
  <si>
    <t>令和２年７月</t>
    <rPh sb="0" eb="2">
      <t>レイワ</t>
    </rPh>
    <rPh sb="3" eb="4">
      <t>ネン</t>
    </rPh>
    <rPh sb="5" eb="6">
      <t>ガツ</t>
    </rPh>
    <phoneticPr fontId="1"/>
  </si>
  <si>
    <t>令和２年８月</t>
    <rPh sb="0" eb="2">
      <t>レイワ</t>
    </rPh>
    <rPh sb="3" eb="4">
      <t>ネン</t>
    </rPh>
    <rPh sb="5" eb="6">
      <t>ガツ</t>
    </rPh>
    <phoneticPr fontId="1"/>
  </si>
  <si>
    <t>令和２年９月</t>
    <rPh sb="0" eb="2">
      <t>レイワ</t>
    </rPh>
    <rPh sb="3" eb="4">
      <t>ネン</t>
    </rPh>
    <rPh sb="5" eb="6">
      <t>ガツ</t>
    </rPh>
    <phoneticPr fontId="1"/>
  </si>
  <si>
    <t>令和２年１０月</t>
    <rPh sb="0" eb="2">
      <t>レイワ</t>
    </rPh>
    <rPh sb="3" eb="4">
      <t>ネン</t>
    </rPh>
    <rPh sb="6" eb="7">
      <t>ガツ</t>
    </rPh>
    <phoneticPr fontId="1"/>
  </si>
  <si>
    <t>令和２年１１月</t>
    <rPh sb="0" eb="2">
      <t>レイワ</t>
    </rPh>
    <rPh sb="3" eb="4">
      <t>ネン</t>
    </rPh>
    <rPh sb="6" eb="7">
      <t>ガツ</t>
    </rPh>
    <phoneticPr fontId="1"/>
  </si>
  <si>
    <t>令和２年１２月</t>
    <rPh sb="0" eb="2">
      <t>レイワ</t>
    </rPh>
    <rPh sb="3" eb="4">
      <t>ネン</t>
    </rPh>
    <rPh sb="6" eb="7">
      <t>ガツ</t>
    </rPh>
    <phoneticPr fontId="1"/>
  </si>
  <si>
    <t>令和３年１月</t>
    <rPh sb="0" eb="2">
      <t>レイワ</t>
    </rPh>
    <rPh sb="3" eb="4">
      <t>ネン</t>
    </rPh>
    <rPh sb="5" eb="6">
      <t>ガツ</t>
    </rPh>
    <phoneticPr fontId="1"/>
  </si>
  <si>
    <t>令和３年２月</t>
    <rPh sb="0" eb="2">
      <t>レイワ</t>
    </rPh>
    <rPh sb="3" eb="4">
      <t>ネン</t>
    </rPh>
    <rPh sb="5" eb="6">
      <t>ガツ</t>
    </rPh>
    <phoneticPr fontId="1"/>
  </si>
  <si>
    <t>令和３年３月</t>
    <rPh sb="0" eb="2">
      <t>レイワ</t>
    </rPh>
    <rPh sb="3" eb="4">
      <t>ネン</t>
    </rPh>
    <rPh sb="5" eb="6">
      <t>ガツ</t>
    </rPh>
    <phoneticPr fontId="1"/>
  </si>
  <si>
    <t>令和３年４月</t>
    <rPh sb="0" eb="2">
      <t>レイワ</t>
    </rPh>
    <rPh sb="3" eb="4">
      <t>ネン</t>
    </rPh>
    <rPh sb="5" eb="6">
      <t>ガツ</t>
    </rPh>
    <phoneticPr fontId="1"/>
  </si>
  <si>
    <t>八戸
合同庁舎</t>
    <rPh sb="0" eb="2">
      <t>ハチノヘ</t>
    </rPh>
    <rPh sb="3" eb="4">
      <t>ゴウ</t>
    </rPh>
    <rPh sb="4" eb="5">
      <t>ドウ</t>
    </rPh>
    <rPh sb="5" eb="7">
      <t>チョウシャ</t>
    </rPh>
    <phoneticPr fontId="1"/>
  </si>
  <si>
    <t>十和田
合同庁舎</t>
    <rPh sb="0" eb="3">
      <t>トワダ</t>
    </rPh>
    <rPh sb="4" eb="5">
      <t>ゴウ</t>
    </rPh>
    <rPh sb="5" eb="6">
      <t>ドウ</t>
    </rPh>
    <rPh sb="6" eb="8">
      <t>チョウシャ</t>
    </rPh>
    <phoneticPr fontId="1"/>
  </si>
  <si>
    <t>弘前
合同庁舎</t>
    <rPh sb="0" eb="2">
      <t>ヒロサキ</t>
    </rPh>
    <rPh sb="3" eb="4">
      <t>ゴウ</t>
    </rPh>
    <rPh sb="4" eb="5">
      <t>ドウ</t>
    </rPh>
    <rPh sb="5" eb="7">
      <t>チョウシャ</t>
    </rPh>
    <phoneticPr fontId="1"/>
  </si>
  <si>
    <t>A+B</t>
    <phoneticPr fontId="1"/>
  </si>
  <si>
    <t>計</t>
    <rPh sb="0" eb="1">
      <t>ケイ</t>
    </rPh>
    <phoneticPr fontId="1"/>
  </si>
  <si>
    <t>総合計</t>
    <rPh sb="0" eb="1">
      <t>ソウ</t>
    </rPh>
    <rPh sb="1" eb="3">
      <t>ゴウケイ</t>
    </rPh>
    <phoneticPr fontId="1"/>
  </si>
  <si>
    <t>≒</t>
    <phoneticPr fontId="1"/>
  </si>
  <si>
    <t>円</t>
    <rPh sb="0" eb="1">
      <t>エン</t>
    </rPh>
    <phoneticPr fontId="1"/>
  </si>
  <si>
    <t>【消費税】</t>
    <rPh sb="1" eb="4">
      <t>ショウヒゼイ</t>
    </rPh>
    <phoneticPr fontId="1"/>
  </si>
  <si>
    <t>【税抜額】</t>
    <rPh sb="1" eb="3">
      <t>ゼイヌキ</t>
    </rPh>
    <rPh sb="3" eb="4">
      <t>ガク</t>
    </rPh>
    <phoneticPr fontId="1"/>
  </si>
  <si>
    <t>①</t>
    <phoneticPr fontId="1"/>
  </si>
  <si>
    <t>②＝①×１０／１１０（１円未満切捨）</t>
    <rPh sb="12" eb="13">
      <t>エン</t>
    </rPh>
    <rPh sb="13" eb="15">
      <t>ミマン</t>
    </rPh>
    <rPh sb="15" eb="17">
      <t>キリス</t>
    </rPh>
    <phoneticPr fontId="1"/>
  </si>
  <si>
    <t>①－②</t>
    <phoneticPr fontId="1"/>
  </si>
  <si>
    <t>→入札書に記載する金額</t>
    <rPh sb="1" eb="3">
      <t>ニュウサツ</t>
    </rPh>
    <rPh sb="3" eb="4">
      <t>ショ</t>
    </rPh>
    <rPh sb="5" eb="7">
      <t>キサイ</t>
    </rPh>
    <rPh sb="9" eb="11">
      <t>キンガク</t>
    </rPh>
    <phoneticPr fontId="1"/>
  </si>
  <si>
    <t>●太枠の欄にもれなく入力してください。なお、各単価は小数点以下第二位まで入力できます。</t>
    <rPh sb="1" eb="3">
      <t>フトワク</t>
    </rPh>
    <rPh sb="4" eb="5">
      <t>ラン</t>
    </rPh>
    <rPh sb="10" eb="12">
      <t>ニュウリョク</t>
    </rPh>
    <rPh sb="22" eb="23">
      <t>カク</t>
    </rPh>
    <rPh sb="23" eb="25">
      <t>タンカ</t>
    </rPh>
    <rPh sb="26" eb="29">
      <t>ショウスウテン</t>
    </rPh>
    <rPh sb="29" eb="31">
      <t>イカ</t>
    </rPh>
    <rPh sb="31" eb="32">
      <t>ダイ</t>
    </rPh>
    <rPh sb="32" eb="33">
      <t>ニ</t>
    </rPh>
    <rPh sb="33" eb="34">
      <t>イ</t>
    </rPh>
    <rPh sb="36" eb="38">
      <t>ニュウリョク</t>
    </rPh>
    <phoneticPr fontId="1"/>
  </si>
  <si>
    <t>●各料金の単価には、燃料調整費及び再生可能エネルギー発電促進賦課金の額を含みません。</t>
    <rPh sb="1" eb="4">
      <t>カクリョウキン</t>
    </rPh>
    <rPh sb="5" eb="7">
      <t>タンカ</t>
    </rPh>
    <rPh sb="10" eb="12">
      <t>ネンリョウ</t>
    </rPh>
    <rPh sb="12" eb="14">
      <t>チョウセイ</t>
    </rPh>
    <rPh sb="14" eb="15">
      <t>ヒ</t>
    </rPh>
    <rPh sb="15" eb="16">
      <t>オヨ</t>
    </rPh>
    <rPh sb="17" eb="21">
      <t>サイセイカノウ</t>
    </rPh>
    <rPh sb="26" eb="28">
      <t>ハツデン</t>
    </rPh>
    <rPh sb="28" eb="30">
      <t>ソクシン</t>
    </rPh>
    <rPh sb="30" eb="33">
      <t>フカキン</t>
    </rPh>
    <rPh sb="34" eb="35">
      <t>ガク</t>
    </rPh>
    <rPh sb="36" eb="37">
      <t>フク</t>
    </rPh>
    <phoneticPr fontId="1"/>
  </si>
  <si>
    <t>●自動計算された各項目の金額に誤りがないか、必ず検算してください。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1"/>
  </si>
  <si>
    <t>円</t>
    <rPh sb="0" eb="1">
      <t>エン</t>
    </rPh>
    <phoneticPr fontId="1"/>
  </si>
  <si>
    <t>①</t>
    <phoneticPr fontId="1"/>
  </si>
  <si>
    <t>令和３年５月</t>
    <rPh sb="0" eb="2">
      <t>レイワ</t>
    </rPh>
    <rPh sb="3" eb="4">
      <t>ネン</t>
    </rPh>
    <rPh sb="5" eb="6">
      <t>ガツ</t>
    </rPh>
    <phoneticPr fontId="1"/>
  </si>
  <si>
    <t>●内訳書に入力された単価を基に算出した合計（税込）＝基本料金の計＋電力料金の計で、電気需給契約を締結します。必ず正確な単価を入力してください。</t>
    <rPh sb="1" eb="4">
      <t>ウチワケショ</t>
    </rPh>
    <rPh sb="5" eb="7">
      <t>ニュウリョク</t>
    </rPh>
    <rPh sb="10" eb="12">
      <t>タンカ</t>
    </rPh>
    <rPh sb="13" eb="14">
      <t>モト</t>
    </rPh>
    <rPh sb="15" eb="17">
      <t>サンシュツ</t>
    </rPh>
    <rPh sb="19" eb="21">
      <t>ゴウケイ</t>
    </rPh>
    <rPh sb="22" eb="24">
      <t>ゼイコ</t>
    </rPh>
    <rPh sb="26" eb="30">
      <t>キホンリョウキン</t>
    </rPh>
    <rPh sb="31" eb="32">
      <t>ケイ</t>
    </rPh>
    <rPh sb="33" eb="35">
      <t>デンリョク</t>
    </rPh>
    <rPh sb="35" eb="37">
      <t>リョウキン</t>
    </rPh>
    <rPh sb="38" eb="39">
      <t>ケイ</t>
    </rPh>
    <rPh sb="41" eb="43">
      <t>デンキ</t>
    </rPh>
    <rPh sb="43" eb="45">
      <t>ジュキュウ</t>
    </rPh>
    <rPh sb="45" eb="47">
      <t>ケイヤク</t>
    </rPh>
    <rPh sb="48" eb="50">
      <t>テイケツ</t>
    </rPh>
    <rPh sb="54" eb="55">
      <t>カナラ</t>
    </rPh>
    <rPh sb="56" eb="58">
      <t>セイカク</t>
    </rPh>
    <rPh sb="59" eb="61">
      <t>タンカ</t>
    </rPh>
    <rPh sb="62" eb="64">
      <t>ニュウリョク</t>
    </rPh>
    <phoneticPr fontId="1"/>
  </si>
  <si>
    <t>基本料金 a×b×0.85×12ヶ月 c
（力率100%  15%割引 0.85）</t>
    <rPh sb="0" eb="2">
      <t>キホン</t>
    </rPh>
    <rPh sb="2" eb="4">
      <t>リョウキン</t>
    </rPh>
    <rPh sb="17" eb="18">
      <t>ゲツ</t>
    </rPh>
    <rPh sb="22" eb="24">
      <t>リキリツ</t>
    </rPh>
    <rPh sb="33" eb="35">
      <t>ワリビキ</t>
    </rPh>
    <phoneticPr fontId="1"/>
  </si>
  <si>
    <t>契約電力（ｋＷ） b</t>
    <rPh sb="0" eb="2">
      <t>ケイヤク</t>
    </rPh>
    <rPh sb="2" eb="4">
      <t>デンリョク</t>
    </rPh>
    <phoneticPr fontId="1"/>
  </si>
  <si>
    <t>〇〇割引（円） d</t>
    <rPh sb="2" eb="4">
      <t>ワリビキ</t>
    </rPh>
    <rPh sb="5" eb="6">
      <t>エン</t>
    </rPh>
    <phoneticPr fontId="1"/>
  </si>
  <si>
    <t>電力量料金計（円） h
f×g</t>
    <rPh sb="0" eb="2">
      <t>デンリョク</t>
    </rPh>
    <rPh sb="2" eb="3">
      <t>リョウ</t>
    </rPh>
    <rPh sb="3" eb="5">
      <t>リョウキン</t>
    </rPh>
    <rPh sb="5" eb="6">
      <t>ケイ</t>
    </rPh>
    <rPh sb="7" eb="8">
      <t>エン</t>
    </rPh>
    <phoneticPr fontId="1"/>
  </si>
  <si>
    <t>電力量料金単価
（円／ｋＷｈ） f</t>
    <rPh sb="0" eb="2">
      <t>デンリョク</t>
    </rPh>
    <rPh sb="2" eb="3">
      <t>リョウ</t>
    </rPh>
    <rPh sb="3" eb="5">
      <t>リョウキン</t>
    </rPh>
    <rPh sb="5" eb="7">
      <t>タンカ</t>
    </rPh>
    <rPh sb="9" eb="10">
      <t>エン</t>
    </rPh>
    <phoneticPr fontId="1"/>
  </si>
  <si>
    <t>予定使用電力量
（ｋＷｈ） g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</si>
  <si>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〇〇割引（円） i</t>
    <rPh sb="2" eb="4">
      <t>ワリビキ</t>
    </rPh>
    <rPh sb="5" eb="6">
      <t>エン</t>
    </rPh>
    <phoneticPr fontId="1"/>
  </si>
  <si>
    <t>基本料金A（c-e）</t>
    <rPh sb="0" eb="2">
      <t>キホン</t>
    </rPh>
    <rPh sb="2" eb="4">
      <t>リョウキン</t>
    </rPh>
    <phoneticPr fontId="1"/>
  </si>
  <si>
    <t>基本料割引計（円） e
d×○○×12ヶ月</t>
    <rPh sb="0" eb="2">
      <t>キホン</t>
    </rPh>
    <rPh sb="3" eb="5">
      <t>ワリビキ</t>
    </rPh>
    <rPh sb="5" eb="6">
      <t>ケイ</t>
    </rPh>
    <rPh sb="7" eb="8">
      <t>エン</t>
    </rPh>
    <rPh sb="20" eb="21">
      <t>ゲツ</t>
    </rPh>
    <phoneticPr fontId="1"/>
  </si>
  <si>
    <t>電力量割引計（円） j
i×○○</t>
    <rPh sb="0" eb="2">
      <t>デンリョク</t>
    </rPh>
    <rPh sb="2" eb="3">
      <t>リョウ</t>
    </rPh>
    <rPh sb="3" eb="5">
      <t>ワリビキ</t>
    </rPh>
    <rPh sb="5" eb="6">
      <t>ケイ</t>
    </rPh>
    <rPh sb="7" eb="8">
      <t>エン</t>
    </rPh>
    <phoneticPr fontId="1"/>
  </si>
  <si>
    <t>電力料金B（h-j）</t>
    <rPh sb="0" eb="2">
      <t>デンリョク</t>
    </rPh>
    <rPh sb="2" eb="4">
      <t>リョウキン</t>
    </rPh>
    <phoneticPr fontId="1"/>
  </si>
  <si>
    <t>第５号様式（その２）</t>
    <rPh sb="0" eb="1">
      <t>ダイ</t>
    </rPh>
    <rPh sb="2" eb="3">
      <t>ゴウ</t>
    </rPh>
    <rPh sb="3" eb="5">
      <t>ヨウシキ</t>
    </rPh>
    <phoneticPr fontId="1"/>
  </si>
  <si>
    <t>基本料割引（円／ｋＷ） d</t>
    <rPh sb="0" eb="2">
      <t>キホン</t>
    </rPh>
    <rPh sb="2" eb="3">
      <t>リョウ</t>
    </rPh>
    <rPh sb="3" eb="5">
      <t>ワリビキ</t>
    </rPh>
    <rPh sb="6" eb="7">
      <t>エン</t>
    </rPh>
    <phoneticPr fontId="1"/>
  </si>
  <si>
    <t>基本料割引計（円）e
 b×d×12カ月</t>
    <rPh sb="0" eb="3">
      <t>キホンリョウ</t>
    </rPh>
    <rPh sb="3" eb="5">
      <t>ワリビキ</t>
    </rPh>
    <rPh sb="5" eb="6">
      <t>ケイ</t>
    </rPh>
    <rPh sb="7" eb="8">
      <t>エン</t>
    </rPh>
    <rPh sb="19" eb="20">
      <t>ゲツ</t>
    </rPh>
    <phoneticPr fontId="1"/>
  </si>
  <si>
    <t>電力量割引（％） i</t>
    <rPh sb="0" eb="2">
      <t>デンリョク</t>
    </rPh>
    <rPh sb="2" eb="3">
      <t>リョウ</t>
    </rPh>
    <rPh sb="3" eb="5">
      <t>ワリビキ</t>
    </rPh>
    <phoneticPr fontId="1"/>
  </si>
  <si>
    <t>電力量割引計（円）j
 i×h</t>
    <rPh sb="0" eb="2">
      <t>デンリョク</t>
    </rPh>
    <rPh sb="2" eb="3">
      <t>リョウ</t>
    </rPh>
    <rPh sb="3" eb="5">
      <t>ワリビキ</t>
    </rPh>
    <rPh sb="5" eb="6">
      <t>ケイ</t>
    </rPh>
    <rPh sb="7" eb="8">
      <t>エン</t>
    </rPh>
    <phoneticPr fontId="1"/>
  </si>
  <si>
    <t>固定基本料割引（円） d</t>
    <rPh sb="0" eb="2">
      <t>コテイ</t>
    </rPh>
    <rPh sb="2" eb="5">
      <t>キホンリョウ</t>
    </rPh>
    <rPh sb="5" eb="7">
      <t>ワリビキ</t>
    </rPh>
    <rPh sb="8" eb="9">
      <t>エン</t>
    </rPh>
    <phoneticPr fontId="1"/>
  </si>
  <si>
    <t>基本料割引計（円） e
d×12ヶ月</t>
    <rPh sb="0" eb="2">
      <t>キホン</t>
    </rPh>
    <rPh sb="3" eb="5">
      <t>ワリビキ</t>
    </rPh>
    <rPh sb="5" eb="6">
      <t>ケイ</t>
    </rPh>
    <rPh sb="7" eb="8">
      <t>エン</t>
    </rPh>
    <rPh sb="17" eb="18">
      <t>ゲツ</t>
    </rPh>
    <phoneticPr fontId="1"/>
  </si>
  <si>
    <t>固定電力量割引（円） i</t>
    <rPh sb="0" eb="2">
      <t>コテイ</t>
    </rPh>
    <rPh sb="2" eb="4">
      <t>デンリョク</t>
    </rPh>
    <rPh sb="4" eb="5">
      <t>リョウ</t>
    </rPh>
    <rPh sb="5" eb="7">
      <t>ワリビキ</t>
    </rPh>
    <rPh sb="8" eb="9">
      <t>エン</t>
    </rPh>
    <phoneticPr fontId="1"/>
  </si>
  <si>
    <t>電力量割引計（円） j
i</t>
    <rPh sb="0" eb="2">
      <t>デンリョク</t>
    </rPh>
    <rPh sb="2" eb="3">
      <t>リョウ</t>
    </rPh>
    <rPh sb="3" eb="5">
      <t>ワリビキ</t>
    </rPh>
    <rPh sb="5" eb="6">
      <t>ケイ</t>
    </rPh>
    <rPh sb="7" eb="8">
      <t>エン</t>
    </rPh>
    <phoneticPr fontId="1"/>
  </si>
  <si>
    <t>●各料金の「○○割引」は該当がある場合、入力してください。割引額（d,e,i,j）の計算方法については適宜変更できるものとする。</t>
    <rPh sb="1" eb="2">
      <t>カク</t>
    </rPh>
    <rPh sb="2" eb="4">
      <t>リョウキン</t>
    </rPh>
    <rPh sb="8" eb="10">
      <t>ワリビキ</t>
    </rPh>
    <rPh sb="12" eb="14">
      <t>ガイトウ</t>
    </rPh>
    <rPh sb="17" eb="19">
      <t>バアイ</t>
    </rPh>
    <rPh sb="20" eb="22">
      <t>ニュウリョク</t>
    </rPh>
    <rPh sb="29" eb="31">
      <t>ワリビキ</t>
    </rPh>
    <rPh sb="31" eb="32">
      <t>ガク</t>
    </rPh>
    <rPh sb="42" eb="44">
      <t>ケイサン</t>
    </rPh>
    <rPh sb="44" eb="46">
      <t>ホウホウ</t>
    </rPh>
    <rPh sb="51" eb="53">
      <t>テキギ</t>
    </rPh>
    <rPh sb="53" eb="55">
      <t>ヘンコウ</t>
    </rPh>
    <phoneticPr fontId="1"/>
  </si>
  <si>
    <t>青森県庁舎</t>
    <rPh sb="0" eb="2">
      <t>アオモリ</t>
    </rPh>
    <rPh sb="2" eb="5">
      <t>ケンチョウシャ</t>
    </rPh>
    <phoneticPr fontId="1"/>
  </si>
  <si>
    <t>件名：　青森県庁舎で使用する電気の供給</t>
    <rPh sb="0" eb="2">
      <t>ケンメイ</t>
    </rPh>
    <rPh sb="4" eb="7">
      <t>アオモリケン</t>
    </rPh>
    <rPh sb="7" eb="9">
      <t>チョウシャ</t>
    </rPh>
    <rPh sb="10" eb="12">
      <t>シヨウ</t>
    </rPh>
    <rPh sb="14" eb="16">
      <t>デンキ</t>
    </rPh>
    <rPh sb="17" eb="19">
      <t>キョウキュウ</t>
    </rPh>
    <phoneticPr fontId="1"/>
  </si>
  <si>
    <t>件名：　青森県弘前合同庁舎ほか４施設の電気供給業務</t>
    <rPh sb="0" eb="2">
      <t>ケンメイ</t>
    </rPh>
    <rPh sb="4" eb="7">
      <t>アオモリケン</t>
    </rPh>
    <rPh sb="7" eb="9">
      <t>ヒロサキ</t>
    </rPh>
    <rPh sb="9" eb="11">
      <t>ゴウドウ</t>
    </rPh>
    <rPh sb="11" eb="13">
      <t>チョウシャ</t>
    </rPh>
    <rPh sb="16" eb="18">
      <t>シセツ</t>
    </rPh>
    <rPh sb="19" eb="21">
      <t>デンキ</t>
    </rPh>
    <rPh sb="21" eb="23">
      <t>キョウキュウ</t>
    </rPh>
    <rPh sb="23" eb="25">
      <t>ギョウム</t>
    </rPh>
    <phoneticPr fontId="1"/>
  </si>
  <si>
    <t>五所川原
合同庁舎</t>
    <rPh sb="0" eb="4">
      <t>ゴショガワラ</t>
    </rPh>
    <rPh sb="5" eb="6">
      <t>ゴウ</t>
    </rPh>
    <rPh sb="6" eb="7">
      <t>ドウ</t>
    </rPh>
    <rPh sb="7" eb="9">
      <t>チョウシャ</t>
    </rPh>
    <phoneticPr fontId="1"/>
  </si>
  <si>
    <t>むつ
合同庁舎</t>
    <rPh sb="3" eb="5">
      <t>ゴウドウ</t>
    </rPh>
    <rPh sb="5" eb="7">
      <t>チョウシャ</t>
    </rPh>
    <phoneticPr fontId="1"/>
  </si>
  <si>
    <t>令和7年4月</t>
    <rPh sb="0" eb="2">
      <t>レイワ</t>
    </rPh>
    <rPh sb="3" eb="4">
      <t>ネン</t>
    </rPh>
    <rPh sb="5" eb="6">
      <t>ガツ</t>
    </rPh>
    <phoneticPr fontId="8"/>
  </si>
  <si>
    <t>令和7年5月</t>
    <rPh sb="0" eb="2">
      <t>レイワ</t>
    </rPh>
    <rPh sb="3" eb="4">
      <t>ネン</t>
    </rPh>
    <rPh sb="5" eb="6">
      <t>ガツ</t>
    </rPh>
    <phoneticPr fontId="8"/>
  </si>
  <si>
    <t>令和7年6月</t>
    <rPh sb="0" eb="2">
      <t>レイワ</t>
    </rPh>
    <rPh sb="3" eb="4">
      <t>ネン</t>
    </rPh>
    <rPh sb="5" eb="6">
      <t>ガツ</t>
    </rPh>
    <phoneticPr fontId="8"/>
  </si>
  <si>
    <t>令和7年7月</t>
    <rPh sb="0" eb="2">
      <t>レイワ</t>
    </rPh>
    <rPh sb="3" eb="4">
      <t>ネン</t>
    </rPh>
    <rPh sb="5" eb="6">
      <t>ガツ</t>
    </rPh>
    <phoneticPr fontId="8"/>
  </si>
  <si>
    <t>令和7年8月</t>
    <rPh sb="0" eb="2">
      <t>レイワ</t>
    </rPh>
    <rPh sb="3" eb="4">
      <t>ネン</t>
    </rPh>
    <rPh sb="5" eb="6">
      <t>ガツ</t>
    </rPh>
    <phoneticPr fontId="8"/>
  </si>
  <si>
    <t>令和7年9月</t>
    <rPh sb="0" eb="2">
      <t>レイワ</t>
    </rPh>
    <rPh sb="3" eb="4">
      <t>ネン</t>
    </rPh>
    <rPh sb="5" eb="6">
      <t>ガツ</t>
    </rPh>
    <phoneticPr fontId="8"/>
  </si>
  <si>
    <t>令和7年10月</t>
    <rPh sb="0" eb="2">
      <t>レイワ</t>
    </rPh>
    <rPh sb="3" eb="4">
      <t>ネン</t>
    </rPh>
    <rPh sb="6" eb="7">
      <t>ガツ</t>
    </rPh>
    <phoneticPr fontId="8"/>
  </si>
  <si>
    <t>令和7年11月</t>
    <rPh sb="0" eb="2">
      <t>レイワ</t>
    </rPh>
    <rPh sb="3" eb="4">
      <t>ネン</t>
    </rPh>
    <rPh sb="6" eb="7">
      <t>ガツ</t>
    </rPh>
    <phoneticPr fontId="8"/>
  </si>
  <si>
    <t>令和7年12月</t>
    <rPh sb="0" eb="2">
      <t>レイワ</t>
    </rPh>
    <rPh sb="3" eb="4">
      <t>ネン</t>
    </rPh>
    <rPh sb="6" eb="7">
      <t>ガツ</t>
    </rPh>
    <phoneticPr fontId="8"/>
  </si>
  <si>
    <t>令和8年1月</t>
    <rPh sb="0" eb="2">
      <t>レイワ</t>
    </rPh>
    <rPh sb="3" eb="4">
      <t>ネン</t>
    </rPh>
    <rPh sb="5" eb="6">
      <t>ガツ</t>
    </rPh>
    <phoneticPr fontId="8"/>
  </si>
  <si>
    <t>令和8年2月</t>
    <rPh sb="0" eb="2">
      <t>レイワ</t>
    </rPh>
    <rPh sb="3" eb="4">
      <t>ネン</t>
    </rPh>
    <rPh sb="5" eb="6">
      <t>ガツ</t>
    </rPh>
    <phoneticPr fontId="8"/>
  </si>
  <si>
    <t>令和8年3月</t>
    <rPh sb="0" eb="2">
      <t>レイワ</t>
    </rPh>
    <rPh sb="3" eb="4">
      <t>ネン</t>
    </rPh>
    <rPh sb="5" eb="6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</si>
</sst>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0_);[Red]\(#,##0.00\)"/>
    <numFmt numFmtId="178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>
      <alignment vertical="center"/>
    </xf>
    <xf numFmtId="0" fontId="2" fillId="0" borderId="4" xfId="0" applyFont="1" applyBorder="1">
      <alignment vertical="center"/>
    </xf>
    <xf numFmtId="4" fontId="2" fillId="2" borderId="1" xfId="0" applyNumberFormat="1" applyFont="1" applyFill="1" applyBorder="1">
      <alignment vertical="center"/>
    </xf>
    <xf numFmtId="0" fontId="2" fillId="0" borderId="8" xfId="0" applyFont="1" applyBorder="1">
      <alignment vertical="center"/>
    </xf>
    <xf numFmtId="177" fontId="2" fillId="2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4" fontId="2" fillId="0" borderId="7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4" xfId="0" applyFont="1" applyBorder="1" applyAlignment="1">
      <alignment vertical="center" wrapText="1"/>
    </xf>
    <xf numFmtId="4" fontId="2" fillId="0" borderId="2" xfId="0" applyNumberFormat="1" applyFont="1" applyBorder="1">
      <alignment vertical="center"/>
    </xf>
    <xf numFmtId="4" fontId="2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3" fontId="2" fillId="0" borderId="11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4" fontId="2" fillId="0" borderId="13" xfId="0" applyNumberFormat="1" applyFont="1" applyBorder="1">
      <alignment vertical="center"/>
    </xf>
    <xf numFmtId="4" fontId="2" fillId="0" borderId="12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14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4" fontId="2" fillId="0" borderId="15" xfId="0" applyNumberFormat="1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1" xfId="0" applyNumberFormat="1" applyFont="1" applyFill="1" applyBorder="1">
      <alignment vertical="center"/>
    </xf>
    <xf numFmtId="4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177" fontId="5" fillId="2" borderId="1" xfId="0" applyNumberFormat="1" applyFont="1" applyFill="1" applyBorder="1">
      <alignment vertical="center"/>
    </xf>
    <xf numFmtId="177" fontId="5" fillId="0" borderId="7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10" xfId="0" applyFont="1" applyBorder="1" applyAlignment="1">
      <alignment vertical="center" wrapText="1"/>
    </xf>
    <xf numFmtId="4" fontId="9" fillId="2" borderId="1" xfId="0" applyNumberFormat="1" applyFont="1" applyFill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4" fontId="9" fillId="0" borderId="13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4" fontId="9" fillId="0" borderId="6" xfId="0" applyNumberFormat="1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177" fontId="9" fillId="2" borderId="1" xfId="0" applyNumberFormat="1" applyFont="1" applyFill="1" applyBorder="1">
      <alignment vertical="center"/>
    </xf>
    <xf numFmtId="0" fontId="9" fillId="0" borderId="9" xfId="0" applyFont="1" applyBorder="1">
      <alignment vertical="center"/>
    </xf>
    <xf numFmtId="3" fontId="9" fillId="0" borderId="11" xfId="0" applyNumberFormat="1" applyFont="1" applyBorder="1">
      <alignment vertical="center"/>
    </xf>
    <xf numFmtId="3" fontId="9" fillId="0" borderId="6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4" fontId="9" fillId="0" borderId="12" xfId="0" applyNumberFormat="1" applyFont="1" applyBorder="1">
      <alignment vertical="center"/>
    </xf>
    <xf numFmtId="4" fontId="9" fillId="0" borderId="2" xfId="0" applyNumberFormat="1" applyFont="1" applyBorder="1">
      <alignment vertical="center"/>
    </xf>
    <xf numFmtId="177" fontId="9" fillId="0" borderId="14" xfId="0" applyNumberFormat="1" applyFont="1" applyBorder="1">
      <alignment vertical="center"/>
    </xf>
    <xf numFmtId="0" fontId="9" fillId="0" borderId="0" xfId="0" applyFont="1" applyAlignment="1">
      <alignment horizontal="center"/>
    </xf>
    <xf numFmtId="177" fontId="9" fillId="0" borderId="6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38" fontId="9" fillId="0" borderId="11" xfId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4</xdr:row>
      <xdr:rowOff>228600</xdr:rowOff>
    </xdr:from>
    <xdr:to>
      <xdr:col>9</xdr:col>
      <xdr:colOff>714376</xdr:colOff>
      <xdr:row>8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00775" y="809625"/>
          <a:ext cx="2371726" cy="809625"/>
        </a:xfrm>
        <a:prstGeom prst="wedgeRectCallout">
          <a:avLst>
            <a:gd name="adj1" fmla="val -126963"/>
            <a:gd name="adj2" fmla="val 7307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契約電力（</a:t>
          </a:r>
          <a:r>
            <a:rPr kumimoji="1" lang="en-US" altLang="ja-JP" sz="1100"/>
            <a:t>kW</a:t>
          </a:r>
          <a:r>
            <a:rPr kumimoji="1" lang="ja-JP" altLang="en-US" sz="1100"/>
            <a:t>）や電力量料金に対する割合で割引する場合</a:t>
          </a:r>
        </a:p>
      </xdr:txBody>
    </xdr:sp>
    <xdr:clientData/>
  </xdr:twoCellAnchor>
  <xdr:twoCellAnchor>
    <xdr:from>
      <xdr:col>6</xdr:col>
      <xdr:colOff>428625</xdr:colOff>
      <xdr:row>16</xdr:row>
      <xdr:rowOff>142876</xdr:rowOff>
    </xdr:from>
    <xdr:to>
      <xdr:col>9</xdr:col>
      <xdr:colOff>514351</xdr:colOff>
      <xdr:row>18</xdr:row>
      <xdr:rowOff>114301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00750" y="3581401"/>
          <a:ext cx="2371726" cy="514350"/>
        </a:xfrm>
        <a:prstGeom prst="wedgeRectCallout">
          <a:avLst>
            <a:gd name="adj1" fmla="val -128971"/>
            <a:gd name="adj2" fmla="val -751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固定の料金を割引する場合</a:t>
          </a:r>
        </a:p>
      </xdr:txBody>
    </xdr:sp>
    <xdr:clientData/>
  </xdr:twoCellAnchor>
  <xdr:twoCellAnchor>
    <xdr:from>
      <xdr:col>10</xdr:col>
      <xdr:colOff>733424</xdr:colOff>
      <xdr:row>11</xdr:row>
      <xdr:rowOff>209550</xdr:rowOff>
    </xdr:from>
    <xdr:to>
      <xdr:col>14</xdr:col>
      <xdr:colOff>85725</xdr:colOff>
      <xdr:row>16</xdr:row>
      <xdr:rowOff>219075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467849" y="2409825"/>
          <a:ext cx="2628901" cy="12477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この記入例のように、割引部分に関しては自由に計算方法を設定して構いません。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view="pageBreakPreview" topLeftCell="C1" zoomScaleNormal="100" zoomScaleSheetLayoutView="100" workbookViewId="0">
      <selection activeCell="F7" sqref="F7:Q7"/>
    </sheetView>
  </sheetViews>
  <sheetFormatPr defaultRowHeight="10.5" x14ac:dyDescent="0.4"/>
  <cols>
    <col min="1" max="1" width="3.625" style="1" customWidth="1"/>
    <col min="2" max="2" width="7" style="1" bestFit="1" customWidth="1"/>
    <col min="3" max="3" width="24.75" style="1" bestFit="1" customWidth="1"/>
    <col min="4" max="4" width="11.375" style="1" bestFit="1" customWidth="1"/>
    <col min="5" max="5" width="17.25" style="1" bestFit="1" customWidth="1"/>
    <col min="6" max="6" width="10.5" style="1" bestFit="1" customWidth="1"/>
    <col min="7" max="9" width="10" style="1" bestFit="1" customWidth="1"/>
    <col min="10" max="12" width="11.5" style="1" bestFit="1" customWidth="1"/>
    <col min="13" max="15" width="10" style="1" bestFit="1" customWidth="1"/>
    <col min="16" max="17" width="9.75" style="1" customWidth="1"/>
    <col min="18" max="18" width="12.875" style="1" customWidth="1"/>
    <col min="19" max="19" width="12.25" style="1" bestFit="1" customWidth="1"/>
    <col min="20" max="16384" width="9" style="1"/>
  </cols>
  <sheetData>
    <row r="1" spans="1:19" ht="14.25" x14ac:dyDescent="0.4">
      <c r="A1" s="47" t="s">
        <v>49</v>
      </c>
    </row>
    <row r="2" spans="1:19" ht="14.25" x14ac:dyDescent="0.4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4" spans="1:19" ht="14.25" x14ac:dyDescent="0.4">
      <c r="A4" s="47" t="s">
        <v>60</v>
      </c>
    </row>
    <row r="6" spans="1:19" ht="18.75" customHeight="1" x14ac:dyDescent="0.4">
      <c r="B6" s="78" t="s">
        <v>1</v>
      </c>
      <c r="C6" s="78" t="s">
        <v>45</v>
      </c>
      <c r="D6" s="78"/>
      <c r="E6" s="78" t="s">
        <v>48</v>
      </c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</row>
    <row r="7" spans="1:19" ht="24" customHeight="1" thickBot="1" x14ac:dyDescent="0.45">
      <c r="B7" s="78"/>
      <c r="C7" s="78"/>
      <c r="D7" s="79"/>
      <c r="E7" s="62" t="s">
        <v>3</v>
      </c>
      <c r="F7" s="75" t="s">
        <v>64</v>
      </c>
      <c r="G7" s="75" t="s">
        <v>65</v>
      </c>
      <c r="H7" s="75" t="s">
        <v>66</v>
      </c>
      <c r="I7" s="75" t="s">
        <v>67</v>
      </c>
      <c r="J7" s="75" t="s">
        <v>68</v>
      </c>
      <c r="K7" s="75" t="s">
        <v>69</v>
      </c>
      <c r="L7" s="75" t="s">
        <v>70</v>
      </c>
      <c r="M7" s="75" t="s">
        <v>71</v>
      </c>
      <c r="N7" s="75" t="s">
        <v>72</v>
      </c>
      <c r="O7" s="75" t="s">
        <v>73</v>
      </c>
      <c r="P7" s="75" t="s">
        <v>74</v>
      </c>
      <c r="Q7" s="75" t="s">
        <v>75</v>
      </c>
      <c r="R7" s="62" t="s">
        <v>21</v>
      </c>
    </row>
    <row r="8" spans="1:19" ht="48" customHeight="1" thickBot="1" x14ac:dyDescent="0.45">
      <c r="B8" s="80" t="s">
        <v>59</v>
      </c>
      <c r="C8" s="52" t="s">
        <v>2</v>
      </c>
      <c r="D8" s="53"/>
      <c r="E8" s="60" t="s">
        <v>42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45"/>
    </row>
    <row r="9" spans="1:19" ht="48" customHeight="1" x14ac:dyDescent="0.4">
      <c r="B9" s="78"/>
      <c r="C9" s="54" t="s">
        <v>39</v>
      </c>
      <c r="D9" s="74">
        <v>1800</v>
      </c>
      <c r="E9" s="58" t="s">
        <v>43</v>
      </c>
      <c r="F9" s="65">
        <v>520000</v>
      </c>
      <c r="G9" s="65">
        <v>500000</v>
      </c>
      <c r="H9" s="66">
        <v>510000</v>
      </c>
      <c r="I9" s="66">
        <v>580000</v>
      </c>
      <c r="J9" s="66">
        <v>600000</v>
      </c>
      <c r="K9" s="66">
        <v>540000</v>
      </c>
      <c r="L9" s="66">
        <v>520000</v>
      </c>
      <c r="M9" s="66">
        <v>520000</v>
      </c>
      <c r="N9" s="66">
        <v>630000</v>
      </c>
      <c r="O9" s="66">
        <v>640000</v>
      </c>
      <c r="P9" s="66">
        <v>600000</v>
      </c>
      <c r="Q9" s="66">
        <v>680000</v>
      </c>
      <c r="R9" s="67">
        <f>SUM(F9:Q9)</f>
        <v>6840000</v>
      </c>
      <c r="S9" s="45"/>
    </row>
    <row r="10" spans="1:19" ht="48" customHeight="1" thickBot="1" x14ac:dyDescent="0.45">
      <c r="B10" s="78"/>
      <c r="C10" s="55" t="s">
        <v>38</v>
      </c>
      <c r="D10" s="56"/>
      <c r="E10" s="60" t="s">
        <v>41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>
        <f>SUM(F10:Q10)</f>
        <v>0</v>
      </c>
      <c r="S10" s="45"/>
    </row>
    <row r="11" spans="1:19" ht="48" customHeight="1" thickBot="1" x14ac:dyDescent="0.2">
      <c r="B11" s="78"/>
      <c r="C11" s="57" t="s">
        <v>40</v>
      </c>
      <c r="D11" s="53"/>
      <c r="E11" s="61" t="s">
        <v>44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70"/>
      <c r="S11" s="71" t="s">
        <v>20</v>
      </c>
    </row>
    <row r="12" spans="1:19" ht="48" customHeight="1" x14ac:dyDescent="0.4">
      <c r="B12" s="78"/>
      <c r="C12" s="58" t="s">
        <v>46</v>
      </c>
      <c r="D12" s="59"/>
      <c r="E12" s="58" t="s">
        <v>47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69">
        <f>SUM(F12:Q12)</f>
        <v>0</v>
      </c>
      <c r="S12" s="73">
        <f>D10-D12+R10-R12</f>
        <v>0</v>
      </c>
    </row>
    <row r="13" spans="1:19" ht="48" customHeight="1" x14ac:dyDescent="0.4"/>
    <row r="14" spans="1:19" ht="48" customHeight="1" x14ac:dyDescent="0.4">
      <c r="C14" s="49" t="s">
        <v>22</v>
      </c>
      <c r="D14" s="83">
        <f>S12</f>
        <v>0</v>
      </c>
      <c r="E14" s="84"/>
      <c r="F14" s="14" t="s">
        <v>23</v>
      </c>
      <c r="G14" s="81">
        <f>ROUNDDOWN(D14,0)</f>
        <v>0</v>
      </c>
      <c r="H14" s="81"/>
      <c r="I14" s="1" t="s">
        <v>24</v>
      </c>
      <c r="J14" s="49" t="s">
        <v>25</v>
      </c>
      <c r="K14" s="82">
        <f>ROUNDDOWN(G14*10/110,0)</f>
        <v>0</v>
      </c>
      <c r="L14" s="82"/>
      <c r="M14" s="1" t="s">
        <v>24</v>
      </c>
      <c r="O14" s="50" t="s">
        <v>26</v>
      </c>
      <c r="P14" s="77">
        <f>G14-K14</f>
        <v>0</v>
      </c>
      <c r="Q14" s="77"/>
      <c r="R14" s="77"/>
      <c r="S14" s="24" t="s">
        <v>34</v>
      </c>
    </row>
    <row r="15" spans="1:19" s="46" customFormat="1" ht="48" customHeight="1" x14ac:dyDescent="0.4">
      <c r="E15" s="46" t="s">
        <v>35</v>
      </c>
      <c r="K15" s="46" t="s">
        <v>28</v>
      </c>
      <c r="P15" s="46" t="s">
        <v>29</v>
      </c>
      <c r="R15" s="51" t="s">
        <v>30</v>
      </c>
    </row>
    <row r="16" spans="1:19" ht="48" customHeight="1" x14ac:dyDescent="0.4"/>
    <row r="17" spans="2:2" ht="24" customHeight="1" x14ac:dyDescent="0.4">
      <c r="B17" s="46" t="s">
        <v>31</v>
      </c>
    </row>
    <row r="18" spans="2:2" ht="24" customHeight="1" x14ac:dyDescent="0.4">
      <c r="B18" s="48" t="s">
        <v>58</v>
      </c>
    </row>
    <row r="19" spans="2:2" ht="24" customHeight="1" x14ac:dyDescent="0.4">
      <c r="B19" s="46" t="s">
        <v>32</v>
      </c>
    </row>
    <row r="20" spans="2:2" ht="24" customHeight="1" x14ac:dyDescent="0.4">
      <c r="B20" s="46" t="s">
        <v>37</v>
      </c>
    </row>
    <row r="21" spans="2:2" ht="24" customHeight="1" x14ac:dyDescent="0.4">
      <c r="B21" s="46" t="s">
        <v>33</v>
      </c>
    </row>
  </sheetData>
  <mergeCells count="9">
    <mergeCell ref="A2:S2"/>
    <mergeCell ref="P14:R14"/>
    <mergeCell ref="B6:B7"/>
    <mergeCell ref="C6:D7"/>
    <mergeCell ref="E6:R6"/>
    <mergeCell ref="B8:B12"/>
    <mergeCell ref="G14:H14"/>
    <mergeCell ref="K14:L14"/>
    <mergeCell ref="D14:E14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0"/>
  <sheetViews>
    <sheetView view="pageBreakPreview" zoomScaleNormal="100" zoomScaleSheetLayoutView="100" workbookViewId="0">
      <selection activeCell="E3" sqref="E3"/>
    </sheetView>
  </sheetViews>
  <sheetFormatPr defaultRowHeight="10.5" x14ac:dyDescent="0.4"/>
  <cols>
    <col min="1" max="1" width="3.625" style="1" customWidth="1"/>
    <col min="2" max="2" width="7" style="1" bestFit="1" customWidth="1"/>
    <col min="3" max="3" width="24.75" style="1" bestFit="1" customWidth="1"/>
    <col min="4" max="4" width="10.5" style="1" bestFit="1" customWidth="1"/>
    <col min="5" max="5" width="17.25" style="1" bestFit="1" customWidth="1"/>
    <col min="6" max="9" width="10" style="1" bestFit="1" customWidth="1"/>
    <col min="10" max="12" width="11.5" style="1" bestFit="1" customWidth="1"/>
    <col min="13" max="15" width="10" style="1" bestFit="1" customWidth="1"/>
    <col min="16" max="17" width="9.75" style="1" customWidth="1"/>
    <col min="18" max="18" width="12.875" style="1" customWidth="1"/>
    <col min="19" max="19" width="11.375" style="1" bestFit="1" customWidth="1"/>
    <col min="20" max="16384" width="9" style="1"/>
  </cols>
  <sheetData>
    <row r="1" spans="1:19" x14ac:dyDescent="0.4">
      <c r="A1" s="1" t="s">
        <v>49</v>
      </c>
    </row>
    <row r="2" spans="1:19" ht="14.25" x14ac:dyDescent="0.4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4" spans="1:19" x14ac:dyDescent="0.4">
      <c r="A4" s="1" t="s">
        <v>61</v>
      </c>
    </row>
    <row r="5" spans="1:19" ht="18.75" customHeight="1" x14ac:dyDescent="0.4">
      <c r="B5" s="86" t="s">
        <v>1</v>
      </c>
      <c r="C5" s="86" t="s">
        <v>45</v>
      </c>
      <c r="D5" s="86"/>
      <c r="E5" s="86" t="s">
        <v>48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19" ht="11.25" thickBot="1" x14ac:dyDescent="0.45">
      <c r="B6" s="86"/>
      <c r="C6" s="86"/>
      <c r="D6" s="87"/>
      <c r="E6" s="30" t="s">
        <v>3</v>
      </c>
      <c r="F6" s="31" t="s">
        <v>6</v>
      </c>
      <c r="G6" s="31" t="s">
        <v>7</v>
      </c>
      <c r="H6" s="31" t="s">
        <v>8</v>
      </c>
      <c r="I6" s="31" t="s">
        <v>9</v>
      </c>
      <c r="J6" s="31" t="s">
        <v>10</v>
      </c>
      <c r="K6" s="31" t="s">
        <v>11</v>
      </c>
      <c r="L6" s="31" t="s">
        <v>12</v>
      </c>
      <c r="M6" s="31" t="s">
        <v>13</v>
      </c>
      <c r="N6" s="31" t="s">
        <v>14</v>
      </c>
      <c r="O6" s="31" t="s">
        <v>15</v>
      </c>
      <c r="P6" s="31" t="s">
        <v>16</v>
      </c>
      <c r="Q6" s="31" t="s">
        <v>36</v>
      </c>
      <c r="R6" s="30" t="s">
        <v>21</v>
      </c>
    </row>
    <row r="7" spans="1:19" ht="21.75" thickBot="1" x14ac:dyDescent="0.45">
      <c r="B7" s="88" t="s">
        <v>19</v>
      </c>
      <c r="C7" s="2" t="s">
        <v>2</v>
      </c>
      <c r="D7" s="11">
        <v>1661</v>
      </c>
      <c r="E7" s="4" t="s">
        <v>42</v>
      </c>
      <c r="F7" s="3">
        <v>15.62</v>
      </c>
      <c r="G7" s="3">
        <v>16.82</v>
      </c>
      <c r="H7" s="3">
        <v>16.82</v>
      </c>
      <c r="I7" s="3">
        <v>16.82</v>
      </c>
      <c r="J7" s="3">
        <v>15.62</v>
      </c>
      <c r="K7" s="3">
        <v>15.62</v>
      </c>
      <c r="L7" s="3">
        <v>15.62</v>
      </c>
      <c r="M7" s="3">
        <v>15.62</v>
      </c>
      <c r="N7" s="3">
        <v>15.62</v>
      </c>
      <c r="O7" s="3">
        <v>15.62</v>
      </c>
      <c r="P7" s="3">
        <v>15.62</v>
      </c>
      <c r="Q7" s="3">
        <v>15.62</v>
      </c>
      <c r="R7" s="5"/>
    </row>
    <row r="8" spans="1:19" ht="21" x14ac:dyDescent="0.4">
      <c r="B8" s="86"/>
      <c r="C8" s="6" t="s">
        <v>39</v>
      </c>
      <c r="D8" s="25">
        <v>92</v>
      </c>
      <c r="E8" s="8" t="s">
        <v>43</v>
      </c>
      <c r="F8" s="26">
        <v>23300</v>
      </c>
      <c r="G8" s="26">
        <v>23200</v>
      </c>
      <c r="H8" s="27">
        <v>26000</v>
      </c>
      <c r="I8" s="27">
        <v>24700</v>
      </c>
      <c r="J8" s="27">
        <v>23700</v>
      </c>
      <c r="K8" s="27">
        <v>25600</v>
      </c>
      <c r="L8" s="27">
        <v>24100</v>
      </c>
      <c r="M8" s="27">
        <v>25700</v>
      </c>
      <c r="N8" s="27">
        <v>27100</v>
      </c>
      <c r="O8" s="27">
        <v>24600</v>
      </c>
      <c r="P8" s="27">
        <v>26000</v>
      </c>
      <c r="Q8" s="27">
        <v>24200</v>
      </c>
      <c r="R8" s="9">
        <f>SUM(F8:Q8)</f>
        <v>298200</v>
      </c>
    </row>
    <row r="9" spans="1:19" ht="21.75" thickBot="1" x14ac:dyDescent="0.45">
      <c r="B9" s="86"/>
      <c r="C9" s="19" t="s">
        <v>38</v>
      </c>
      <c r="D9" s="28">
        <f>D7*D8*0.85*12</f>
        <v>1558682.4</v>
      </c>
      <c r="E9" s="4" t="s">
        <v>41</v>
      </c>
      <c r="F9" s="29">
        <f>F7*F8</f>
        <v>363946</v>
      </c>
      <c r="G9" s="29">
        <f t="shared" ref="G9:P9" si="0">G7*G8</f>
        <v>390224</v>
      </c>
      <c r="H9" s="29">
        <f t="shared" si="0"/>
        <v>437320</v>
      </c>
      <c r="I9" s="29">
        <f t="shared" si="0"/>
        <v>415454</v>
      </c>
      <c r="J9" s="29">
        <f t="shared" si="0"/>
        <v>370194</v>
      </c>
      <c r="K9" s="29">
        <f t="shared" si="0"/>
        <v>399872</v>
      </c>
      <c r="L9" s="29">
        <f t="shared" si="0"/>
        <v>376442</v>
      </c>
      <c r="M9" s="29">
        <f t="shared" si="0"/>
        <v>401434</v>
      </c>
      <c r="N9" s="29">
        <f t="shared" si="0"/>
        <v>423302</v>
      </c>
      <c r="O9" s="29">
        <f t="shared" si="0"/>
        <v>384252</v>
      </c>
      <c r="P9" s="29">
        <f t="shared" si="0"/>
        <v>406120</v>
      </c>
      <c r="Q9" s="29">
        <f>Q7*Q8</f>
        <v>378004</v>
      </c>
      <c r="R9" s="20">
        <f>SUM(F9:Q9)</f>
        <v>4746564</v>
      </c>
    </row>
    <row r="10" spans="1:19" ht="11.25" thickBot="1" x14ac:dyDescent="0.45">
      <c r="B10" s="86"/>
      <c r="C10" s="37" t="s">
        <v>50</v>
      </c>
      <c r="D10" s="39">
        <v>100</v>
      </c>
      <c r="E10" s="41" t="s">
        <v>52</v>
      </c>
      <c r="F10" s="42">
        <v>1</v>
      </c>
      <c r="G10" s="42">
        <v>1</v>
      </c>
      <c r="H10" s="42">
        <v>1</v>
      </c>
      <c r="I10" s="42">
        <v>1</v>
      </c>
      <c r="J10" s="42">
        <v>1</v>
      </c>
      <c r="K10" s="42">
        <v>1</v>
      </c>
      <c r="L10" s="42">
        <v>1</v>
      </c>
      <c r="M10" s="42">
        <v>1</v>
      </c>
      <c r="N10" s="42">
        <v>1</v>
      </c>
      <c r="O10" s="42">
        <v>1</v>
      </c>
      <c r="P10" s="42">
        <v>1</v>
      </c>
      <c r="Q10" s="42">
        <v>1</v>
      </c>
      <c r="R10" s="32"/>
      <c r="S10" s="1" t="s">
        <v>20</v>
      </c>
    </row>
    <row r="11" spans="1:19" ht="21.75" thickBot="1" x14ac:dyDescent="0.45">
      <c r="B11" s="86"/>
      <c r="C11" s="38" t="s">
        <v>51</v>
      </c>
      <c r="D11" s="40">
        <f>D8*D10*12</f>
        <v>110400</v>
      </c>
      <c r="E11" s="38" t="s">
        <v>53</v>
      </c>
      <c r="F11" s="43">
        <f>ROUNDDOWN(F9*F10/100,2)</f>
        <v>3639.46</v>
      </c>
      <c r="G11" s="43">
        <f t="shared" ref="G11:Q11" si="1">ROUNDDOWN(G9*G10/100,2)</f>
        <v>3902.24</v>
      </c>
      <c r="H11" s="43">
        <f t="shared" si="1"/>
        <v>4373.2</v>
      </c>
      <c r="I11" s="43">
        <f t="shared" si="1"/>
        <v>4154.54</v>
      </c>
      <c r="J11" s="43">
        <f t="shared" si="1"/>
        <v>3701.94</v>
      </c>
      <c r="K11" s="43">
        <f t="shared" si="1"/>
        <v>3998.72</v>
      </c>
      <c r="L11" s="43">
        <f t="shared" si="1"/>
        <v>3764.42</v>
      </c>
      <c r="M11" s="43">
        <f t="shared" si="1"/>
        <v>4014.34</v>
      </c>
      <c r="N11" s="43">
        <f t="shared" si="1"/>
        <v>4233.0200000000004</v>
      </c>
      <c r="O11" s="43">
        <f t="shared" si="1"/>
        <v>3842.52</v>
      </c>
      <c r="P11" s="43">
        <f t="shared" si="1"/>
        <v>4061.2</v>
      </c>
      <c r="Q11" s="43">
        <f t="shared" si="1"/>
        <v>3780.04</v>
      </c>
      <c r="R11" s="17">
        <f>SUM(F11:Q11)</f>
        <v>47465.639999999992</v>
      </c>
      <c r="S11" s="18">
        <f>D9-D11+R9-R11</f>
        <v>6147380.7600000007</v>
      </c>
    </row>
    <row r="12" spans="1:19" ht="21.75" thickBot="1" x14ac:dyDescent="0.45">
      <c r="B12" s="85" t="s">
        <v>17</v>
      </c>
      <c r="C12" s="19" t="s">
        <v>2</v>
      </c>
      <c r="D12" s="11">
        <v>1661</v>
      </c>
      <c r="E12" s="4" t="s">
        <v>4</v>
      </c>
      <c r="F12" s="3">
        <v>15.62</v>
      </c>
      <c r="G12" s="3">
        <v>16.82</v>
      </c>
      <c r="H12" s="3">
        <v>16.82</v>
      </c>
      <c r="I12" s="3">
        <v>16.82</v>
      </c>
      <c r="J12" s="3">
        <v>15.62</v>
      </c>
      <c r="K12" s="3">
        <v>15.62</v>
      </c>
      <c r="L12" s="3">
        <v>15.62</v>
      </c>
      <c r="M12" s="3">
        <v>15.62</v>
      </c>
      <c r="N12" s="3">
        <v>15.62</v>
      </c>
      <c r="O12" s="3">
        <v>15.62</v>
      </c>
      <c r="P12" s="3">
        <v>15.62</v>
      </c>
      <c r="Q12" s="3">
        <v>15.62</v>
      </c>
      <c r="R12" s="5"/>
    </row>
    <row r="13" spans="1:19" ht="21" x14ac:dyDescent="0.4">
      <c r="B13" s="86"/>
      <c r="C13" s="6" t="s">
        <v>39</v>
      </c>
      <c r="D13" s="7">
        <v>71</v>
      </c>
      <c r="E13" s="8" t="s">
        <v>5</v>
      </c>
      <c r="F13" s="27">
        <v>20700</v>
      </c>
      <c r="G13" s="27">
        <v>19900</v>
      </c>
      <c r="H13" s="27">
        <v>20000</v>
      </c>
      <c r="I13" s="27">
        <v>20800</v>
      </c>
      <c r="J13" s="27">
        <v>18100</v>
      </c>
      <c r="K13" s="27">
        <v>20500</v>
      </c>
      <c r="L13" s="27">
        <v>21500</v>
      </c>
      <c r="M13" s="27">
        <v>19300</v>
      </c>
      <c r="N13" s="27">
        <v>23000</v>
      </c>
      <c r="O13" s="27">
        <v>20900</v>
      </c>
      <c r="P13" s="27">
        <v>22200</v>
      </c>
      <c r="Q13" s="27">
        <v>18500</v>
      </c>
      <c r="R13" s="9">
        <f>SUM(F13:Q13)</f>
        <v>245400</v>
      </c>
    </row>
    <row r="14" spans="1:19" ht="21.75" thickBot="1" x14ac:dyDescent="0.45">
      <c r="B14" s="86"/>
      <c r="C14" s="19" t="s">
        <v>38</v>
      </c>
      <c r="D14" s="28">
        <f>D12*D13*0.85*12</f>
        <v>1202896.2</v>
      </c>
      <c r="E14" s="4" t="s">
        <v>41</v>
      </c>
      <c r="F14" s="29">
        <f>F12*F13</f>
        <v>323334</v>
      </c>
      <c r="G14" s="29">
        <f t="shared" ref="G14:P14" si="2">G12*G13</f>
        <v>334718</v>
      </c>
      <c r="H14" s="29">
        <f t="shared" si="2"/>
        <v>336400</v>
      </c>
      <c r="I14" s="29">
        <f t="shared" si="2"/>
        <v>349856</v>
      </c>
      <c r="J14" s="29">
        <f t="shared" si="2"/>
        <v>282722</v>
      </c>
      <c r="K14" s="29">
        <f t="shared" si="2"/>
        <v>320210</v>
      </c>
      <c r="L14" s="29">
        <f t="shared" si="2"/>
        <v>335830</v>
      </c>
      <c r="M14" s="29">
        <f t="shared" si="2"/>
        <v>301466</v>
      </c>
      <c r="N14" s="29">
        <f t="shared" si="2"/>
        <v>359260</v>
      </c>
      <c r="O14" s="29">
        <f t="shared" si="2"/>
        <v>326458</v>
      </c>
      <c r="P14" s="29">
        <f t="shared" si="2"/>
        <v>346764</v>
      </c>
      <c r="Q14" s="29">
        <f>Q12*Q13</f>
        <v>288970</v>
      </c>
      <c r="R14" s="21">
        <f>SUM(F14:Q14)</f>
        <v>3905988</v>
      </c>
    </row>
    <row r="15" spans="1:19" ht="11.25" thickBot="1" x14ac:dyDescent="0.45">
      <c r="B15" s="86"/>
      <c r="C15" s="37" t="s">
        <v>54</v>
      </c>
      <c r="D15" s="39">
        <v>50</v>
      </c>
      <c r="E15" s="41" t="s">
        <v>56</v>
      </c>
      <c r="F15" s="42">
        <v>50</v>
      </c>
      <c r="G15" s="42">
        <v>50</v>
      </c>
      <c r="H15" s="42">
        <v>100</v>
      </c>
      <c r="I15" s="42">
        <v>50</v>
      </c>
      <c r="J15" s="42">
        <v>50</v>
      </c>
      <c r="K15" s="42">
        <v>50</v>
      </c>
      <c r="L15" s="42">
        <v>200</v>
      </c>
      <c r="M15" s="42">
        <v>200</v>
      </c>
      <c r="N15" s="42">
        <v>50</v>
      </c>
      <c r="O15" s="42">
        <v>50</v>
      </c>
      <c r="P15" s="42">
        <v>50</v>
      </c>
      <c r="Q15" s="42">
        <v>50</v>
      </c>
      <c r="R15" s="32"/>
      <c r="S15" s="1" t="s">
        <v>20</v>
      </c>
    </row>
    <row r="16" spans="1:19" ht="21.75" thickBot="1" x14ac:dyDescent="0.45">
      <c r="B16" s="86"/>
      <c r="C16" s="38" t="s">
        <v>55</v>
      </c>
      <c r="D16" s="40">
        <f>D15*12</f>
        <v>600</v>
      </c>
      <c r="E16" s="38" t="s">
        <v>57</v>
      </c>
      <c r="F16" s="43">
        <f>F15</f>
        <v>50</v>
      </c>
      <c r="G16" s="43">
        <f t="shared" ref="G16:Q16" si="3">G15</f>
        <v>50</v>
      </c>
      <c r="H16" s="43">
        <f t="shared" si="3"/>
        <v>100</v>
      </c>
      <c r="I16" s="43">
        <f t="shared" si="3"/>
        <v>50</v>
      </c>
      <c r="J16" s="43">
        <f t="shared" si="3"/>
        <v>50</v>
      </c>
      <c r="K16" s="43">
        <f t="shared" si="3"/>
        <v>50</v>
      </c>
      <c r="L16" s="43">
        <f t="shared" si="3"/>
        <v>200</v>
      </c>
      <c r="M16" s="43">
        <f t="shared" si="3"/>
        <v>200</v>
      </c>
      <c r="N16" s="43">
        <f t="shared" si="3"/>
        <v>50</v>
      </c>
      <c r="O16" s="43">
        <f t="shared" si="3"/>
        <v>50</v>
      </c>
      <c r="P16" s="43">
        <f t="shared" si="3"/>
        <v>50</v>
      </c>
      <c r="Q16" s="43">
        <f t="shared" si="3"/>
        <v>50</v>
      </c>
      <c r="R16" s="17">
        <f>SUM(F16:Q16)</f>
        <v>950</v>
      </c>
      <c r="S16" s="18">
        <f>D14-D16+R14-R16</f>
        <v>5107334.2</v>
      </c>
    </row>
    <row r="17" spans="2:19" ht="21.75" thickBot="1" x14ac:dyDescent="0.45">
      <c r="B17" s="85" t="s">
        <v>62</v>
      </c>
      <c r="C17" s="19" t="s">
        <v>2</v>
      </c>
      <c r="D17" s="11">
        <v>1661</v>
      </c>
      <c r="E17" s="4" t="s">
        <v>4</v>
      </c>
      <c r="F17" s="3">
        <v>15.62</v>
      </c>
      <c r="G17" s="3">
        <v>16.82</v>
      </c>
      <c r="H17" s="3">
        <v>16.82</v>
      </c>
      <c r="I17" s="3">
        <v>16.82</v>
      </c>
      <c r="J17" s="3">
        <v>15.62</v>
      </c>
      <c r="K17" s="3">
        <v>15.62</v>
      </c>
      <c r="L17" s="3">
        <v>15.62</v>
      </c>
      <c r="M17" s="3">
        <v>15.62</v>
      </c>
      <c r="N17" s="3">
        <v>15.62</v>
      </c>
      <c r="O17" s="3">
        <v>15.62</v>
      </c>
      <c r="P17" s="3">
        <v>15.62</v>
      </c>
      <c r="Q17" s="3">
        <v>15.62</v>
      </c>
      <c r="R17" s="5"/>
    </row>
    <row r="18" spans="2:19" ht="21" x14ac:dyDescent="0.4">
      <c r="B18" s="86"/>
      <c r="C18" s="6" t="s">
        <v>39</v>
      </c>
      <c r="D18" s="7">
        <v>70</v>
      </c>
      <c r="E18" s="8" t="s">
        <v>5</v>
      </c>
      <c r="F18" s="26">
        <v>19300</v>
      </c>
      <c r="G18" s="26">
        <v>18600</v>
      </c>
      <c r="H18" s="26">
        <v>19200</v>
      </c>
      <c r="I18" s="26">
        <v>19800</v>
      </c>
      <c r="J18" s="26">
        <v>17800</v>
      </c>
      <c r="K18" s="26">
        <v>19700</v>
      </c>
      <c r="L18" s="26">
        <v>20200</v>
      </c>
      <c r="M18" s="26">
        <v>18900</v>
      </c>
      <c r="N18" s="26">
        <v>22400</v>
      </c>
      <c r="O18" s="26">
        <v>18700</v>
      </c>
      <c r="P18" s="26">
        <v>20300</v>
      </c>
      <c r="Q18" s="26">
        <v>17000</v>
      </c>
      <c r="R18" s="9">
        <f>SUM(F18:Q18)</f>
        <v>231900</v>
      </c>
    </row>
    <row r="19" spans="2:19" ht="21.75" thickBot="1" x14ac:dyDescent="0.45">
      <c r="B19" s="86"/>
      <c r="C19" s="19" t="s">
        <v>38</v>
      </c>
      <c r="D19" s="28">
        <f>D17*D18*0.85*12</f>
        <v>1185954</v>
      </c>
      <c r="E19" s="4" t="s">
        <v>41</v>
      </c>
      <c r="F19" s="29">
        <f>F17*F18</f>
        <v>301466</v>
      </c>
      <c r="G19" s="29">
        <f t="shared" ref="G19:P19" si="4">G17*G18</f>
        <v>312852</v>
      </c>
      <c r="H19" s="29">
        <f t="shared" si="4"/>
        <v>322944</v>
      </c>
      <c r="I19" s="29">
        <f t="shared" si="4"/>
        <v>333036</v>
      </c>
      <c r="J19" s="29">
        <f t="shared" si="4"/>
        <v>278036</v>
      </c>
      <c r="K19" s="29">
        <f t="shared" si="4"/>
        <v>307714</v>
      </c>
      <c r="L19" s="29">
        <f t="shared" si="4"/>
        <v>315524</v>
      </c>
      <c r="M19" s="29">
        <f t="shared" si="4"/>
        <v>295218</v>
      </c>
      <c r="N19" s="29">
        <f t="shared" si="4"/>
        <v>349888</v>
      </c>
      <c r="O19" s="29">
        <f t="shared" si="4"/>
        <v>292094</v>
      </c>
      <c r="P19" s="29">
        <f t="shared" si="4"/>
        <v>317086</v>
      </c>
      <c r="Q19" s="29">
        <f>Q17*Q18</f>
        <v>265540</v>
      </c>
      <c r="R19" s="20">
        <f>SUM(F19:Q19)</f>
        <v>3691398</v>
      </c>
    </row>
    <row r="20" spans="2:19" ht="11.25" thickBot="1" x14ac:dyDescent="0.45">
      <c r="B20" s="86"/>
      <c r="C20" s="10" t="s">
        <v>40</v>
      </c>
      <c r="D20" s="11"/>
      <c r="E20" s="12" t="s">
        <v>44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32"/>
      <c r="S20" s="1" t="s">
        <v>20</v>
      </c>
    </row>
    <row r="21" spans="2:19" ht="21.75" thickBot="1" x14ac:dyDescent="0.45">
      <c r="B21" s="86"/>
      <c r="C21" s="8" t="s">
        <v>46</v>
      </c>
      <c r="D21" s="15">
        <f>D20*12</f>
        <v>0</v>
      </c>
      <c r="E21" s="8" t="s">
        <v>47</v>
      </c>
      <c r="F21" s="16">
        <f>F20</f>
        <v>0</v>
      </c>
      <c r="G21" s="16">
        <f t="shared" ref="G21:Q21" si="5">G20</f>
        <v>0</v>
      </c>
      <c r="H21" s="16">
        <f t="shared" si="5"/>
        <v>0</v>
      </c>
      <c r="I21" s="16">
        <f t="shared" si="5"/>
        <v>0</v>
      </c>
      <c r="J21" s="16">
        <f t="shared" si="5"/>
        <v>0</v>
      </c>
      <c r="K21" s="16">
        <f t="shared" si="5"/>
        <v>0</v>
      </c>
      <c r="L21" s="16">
        <f t="shared" si="5"/>
        <v>0</v>
      </c>
      <c r="M21" s="16">
        <f t="shared" si="5"/>
        <v>0</v>
      </c>
      <c r="N21" s="16">
        <f t="shared" si="5"/>
        <v>0</v>
      </c>
      <c r="O21" s="16">
        <f t="shared" si="5"/>
        <v>0</v>
      </c>
      <c r="P21" s="16">
        <f t="shared" si="5"/>
        <v>0</v>
      </c>
      <c r="Q21" s="16">
        <f t="shared" si="5"/>
        <v>0</v>
      </c>
      <c r="R21" s="17">
        <f>SUM(F21:Q21)</f>
        <v>0</v>
      </c>
      <c r="S21" s="18">
        <f>D19-D21+R19-R21</f>
        <v>4877352</v>
      </c>
    </row>
    <row r="22" spans="2:19" ht="21.75" thickBot="1" x14ac:dyDescent="0.45">
      <c r="B22" s="85" t="s">
        <v>18</v>
      </c>
      <c r="C22" s="19" t="s">
        <v>2</v>
      </c>
      <c r="D22" s="11">
        <v>1661</v>
      </c>
      <c r="E22" s="4" t="s">
        <v>4</v>
      </c>
      <c r="F22" s="3">
        <v>15.62</v>
      </c>
      <c r="G22" s="3">
        <v>16.82</v>
      </c>
      <c r="H22" s="3">
        <v>16.82</v>
      </c>
      <c r="I22" s="3">
        <v>16.82</v>
      </c>
      <c r="J22" s="3">
        <v>15.62</v>
      </c>
      <c r="K22" s="3">
        <v>15.62</v>
      </c>
      <c r="L22" s="3">
        <v>15.62</v>
      </c>
      <c r="M22" s="3">
        <v>15.62</v>
      </c>
      <c r="N22" s="3">
        <v>15.62</v>
      </c>
      <c r="O22" s="3">
        <v>15.62</v>
      </c>
      <c r="P22" s="3">
        <v>15.62</v>
      </c>
      <c r="Q22" s="3">
        <v>15.62</v>
      </c>
      <c r="R22" s="5"/>
    </row>
    <row r="23" spans="2:19" ht="21" x14ac:dyDescent="0.4">
      <c r="B23" s="86"/>
      <c r="C23" s="6" t="s">
        <v>39</v>
      </c>
      <c r="D23" s="36">
        <v>74</v>
      </c>
      <c r="E23" s="8" t="s">
        <v>5</v>
      </c>
      <c r="F23" s="27">
        <v>19500</v>
      </c>
      <c r="G23" s="27">
        <v>18800</v>
      </c>
      <c r="H23" s="27">
        <v>20800</v>
      </c>
      <c r="I23" s="27">
        <v>20300</v>
      </c>
      <c r="J23" s="27">
        <v>18400</v>
      </c>
      <c r="K23" s="27">
        <v>20600</v>
      </c>
      <c r="L23" s="27">
        <v>21200</v>
      </c>
      <c r="M23" s="27">
        <v>23500</v>
      </c>
      <c r="N23" s="27">
        <v>24500</v>
      </c>
      <c r="O23" s="27">
        <v>22700</v>
      </c>
      <c r="P23" s="27">
        <v>23200</v>
      </c>
      <c r="Q23" s="27">
        <v>21000</v>
      </c>
      <c r="R23" s="9">
        <f>SUM(F23:Q23)</f>
        <v>254500</v>
      </c>
    </row>
    <row r="24" spans="2:19" ht="21.75" thickBot="1" x14ac:dyDescent="0.45">
      <c r="B24" s="86"/>
      <c r="C24" s="19" t="s">
        <v>38</v>
      </c>
      <c r="D24" s="34">
        <f>D22*D23*0.85*12</f>
        <v>1253722.7999999998</v>
      </c>
      <c r="E24" s="35" t="s">
        <v>41</v>
      </c>
      <c r="F24" s="29">
        <f>F22*F23</f>
        <v>304590</v>
      </c>
      <c r="G24" s="29">
        <f t="shared" ref="G24:P24" si="6">G22*G23</f>
        <v>316216</v>
      </c>
      <c r="H24" s="29">
        <f t="shared" si="6"/>
        <v>349856</v>
      </c>
      <c r="I24" s="29">
        <f t="shared" si="6"/>
        <v>341446</v>
      </c>
      <c r="J24" s="29">
        <f t="shared" si="6"/>
        <v>287408</v>
      </c>
      <c r="K24" s="29">
        <f t="shared" si="6"/>
        <v>321772</v>
      </c>
      <c r="L24" s="29">
        <f t="shared" si="6"/>
        <v>331144</v>
      </c>
      <c r="M24" s="29">
        <f t="shared" si="6"/>
        <v>367070</v>
      </c>
      <c r="N24" s="29">
        <f t="shared" si="6"/>
        <v>382690</v>
      </c>
      <c r="O24" s="29">
        <f t="shared" si="6"/>
        <v>354574</v>
      </c>
      <c r="P24" s="29">
        <f t="shared" si="6"/>
        <v>362384</v>
      </c>
      <c r="Q24" s="29">
        <f>Q22*Q23</f>
        <v>328020</v>
      </c>
      <c r="R24" s="21">
        <f>SUM(F24:Q24)</f>
        <v>4047170</v>
      </c>
    </row>
    <row r="25" spans="2:19" ht="11.25" thickBot="1" x14ac:dyDescent="0.45">
      <c r="B25" s="86"/>
      <c r="C25" s="10" t="s">
        <v>40</v>
      </c>
      <c r="D25" s="11"/>
      <c r="E25" s="12" t="s">
        <v>44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32"/>
      <c r="S25" s="1" t="s">
        <v>20</v>
      </c>
    </row>
    <row r="26" spans="2:19" ht="21.75" thickBot="1" x14ac:dyDescent="0.45">
      <c r="B26" s="86"/>
      <c r="C26" s="8" t="s">
        <v>46</v>
      </c>
      <c r="D26" s="15">
        <f>D25*12</f>
        <v>0</v>
      </c>
      <c r="E26" s="8" t="s">
        <v>47</v>
      </c>
      <c r="F26" s="16">
        <f>F25</f>
        <v>0</v>
      </c>
      <c r="G26" s="16">
        <f t="shared" ref="G26:Q26" si="7">G25</f>
        <v>0</v>
      </c>
      <c r="H26" s="16">
        <f t="shared" si="7"/>
        <v>0</v>
      </c>
      <c r="I26" s="16">
        <f t="shared" si="7"/>
        <v>0</v>
      </c>
      <c r="J26" s="16">
        <f t="shared" si="7"/>
        <v>0</v>
      </c>
      <c r="K26" s="16">
        <f t="shared" si="7"/>
        <v>0</v>
      </c>
      <c r="L26" s="16">
        <f t="shared" si="7"/>
        <v>0</v>
      </c>
      <c r="M26" s="16">
        <f t="shared" si="7"/>
        <v>0</v>
      </c>
      <c r="N26" s="16">
        <f t="shared" si="7"/>
        <v>0</v>
      </c>
      <c r="O26" s="16">
        <f t="shared" si="7"/>
        <v>0</v>
      </c>
      <c r="P26" s="16">
        <f t="shared" si="7"/>
        <v>0</v>
      </c>
      <c r="Q26" s="16">
        <f t="shared" si="7"/>
        <v>0</v>
      </c>
      <c r="R26" s="17">
        <f>SUM(F26:Q26)</f>
        <v>0</v>
      </c>
      <c r="S26" s="18">
        <f>D24-D26+R24-R26</f>
        <v>5300892.8</v>
      </c>
    </row>
    <row r="27" spans="2:19" ht="21.75" thickBot="1" x14ac:dyDescent="0.45">
      <c r="B27" s="85" t="s">
        <v>63</v>
      </c>
      <c r="C27" s="19" t="s">
        <v>2</v>
      </c>
      <c r="D27" s="11">
        <v>1661</v>
      </c>
      <c r="E27" s="4" t="s">
        <v>4</v>
      </c>
      <c r="F27" s="3">
        <v>15.62</v>
      </c>
      <c r="G27" s="3">
        <v>16.82</v>
      </c>
      <c r="H27" s="3">
        <v>16.82</v>
      </c>
      <c r="I27" s="3">
        <v>16.82</v>
      </c>
      <c r="J27" s="3">
        <v>15.62</v>
      </c>
      <c r="K27" s="3">
        <v>15.62</v>
      </c>
      <c r="L27" s="3">
        <v>15.62</v>
      </c>
      <c r="M27" s="3">
        <v>15.62</v>
      </c>
      <c r="N27" s="3">
        <v>15.62</v>
      </c>
      <c r="O27" s="3">
        <v>15.62</v>
      </c>
      <c r="P27" s="3">
        <v>15.62</v>
      </c>
      <c r="Q27" s="3">
        <v>15.62</v>
      </c>
      <c r="R27" s="5"/>
    </row>
    <row r="28" spans="2:19" ht="21" x14ac:dyDescent="0.4">
      <c r="B28" s="86"/>
      <c r="C28" s="6" t="s">
        <v>39</v>
      </c>
      <c r="D28" s="36">
        <v>83</v>
      </c>
      <c r="E28" s="8" t="s">
        <v>5</v>
      </c>
      <c r="F28" s="27">
        <v>20500</v>
      </c>
      <c r="G28" s="27">
        <v>20800</v>
      </c>
      <c r="H28" s="27">
        <v>22200</v>
      </c>
      <c r="I28" s="27">
        <v>21100</v>
      </c>
      <c r="J28" s="27">
        <v>20200</v>
      </c>
      <c r="K28" s="27">
        <v>21300</v>
      </c>
      <c r="L28" s="27">
        <v>23500</v>
      </c>
      <c r="M28" s="27">
        <v>22500</v>
      </c>
      <c r="N28" s="27">
        <v>24500</v>
      </c>
      <c r="O28" s="27">
        <v>22000</v>
      </c>
      <c r="P28" s="27">
        <v>22500</v>
      </c>
      <c r="Q28" s="27">
        <v>19100</v>
      </c>
      <c r="R28" s="9">
        <f>SUM(F28:Q28)</f>
        <v>260200</v>
      </c>
    </row>
    <row r="29" spans="2:19" ht="21.75" thickBot="1" x14ac:dyDescent="0.45">
      <c r="B29" s="86"/>
      <c r="C29" s="19" t="s">
        <v>38</v>
      </c>
      <c r="D29" s="34">
        <f>D27*D28*0.85*12</f>
        <v>1406202.6</v>
      </c>
      <c r="E29" s="35" t="s">
        <v>41</v>
      </c>
      <c r="F29" s="29">
        <f>F27*F28</f>
        <v>320210</v>
      </c>
      <c r="G29" s="29">
        <f t="shared" ref="G29:P29" si="8">G27*G28</f>
        <v>349856</v>
      </c>
      <c r="H29" s="29">
        <f t="shared" si="8"/>
        <v>373404</v>
      </c>
      <c r="I29" s="29">
        <f t="shared" si="8"/>
        <v>354902</v>
      </c>
      <c r="J29" s="29">
        <f t="shared" si="8"/>
        <v>315524</v>
      </c>
      <c r="K29" s="29">
        <f t="shared" si="8"/>
        <v>332706</v>
      </c>
      <c r="L29" s="29">
        <f t="shared" si="8"/>
        <v>367070</v>
      </c>
      <c r="M29" s="29">
        <f t="shared" si="8"/>
        <v>351450</v>
      </c>
      <c r="N29" s="29">
        <f t="shared" si="8"/>
        <v>382690</v>
      </c>
      <c r="O29" s="29">
        <f t="shared" si="8"/>
        <v>343640</v>
      </c>
      <c r="P29" s="29">
        <f t="shared" si="8"/>
        <v>351450</v>
      </c>
      <c r="Q29" s="29">
        <f>Q27*Q28</f>
        <v>298342</v>
      </c>
      <c r="R29" s="21">
        <f>SUM(F29:Q29)</f>
        <v>4141244</v>
      </c>
    </row>
    <row r="30" spans="2:19" ht="11.25" thickBot="1" x14ac:dyDescent="0.45">
      <c r="B30" s="86"/>
      <c r="C30" s="10" t="s">
        <v>40</v>
      </c>
      <c r="D30" s="11"/>
      <c r="E30" s="12" t="s">
        <v>44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32"/>
      <c r="S30" s="1" t="s">
        <v>20</v>
      </c>
    </row>
    <row r="31" spans="2:19" ht="21" x14ac:dyDescent="0.4">
      <c r="B31" s="86"/>
      <c r="C31" s="8" t="s">
        <v>46</v>
      </c>
      <c r="D31" s="21">
        <f>D30*12</f>
        <v>0</v>
      </c>
      <c r="E31" s="8" t="s">
        <v>47</v>
      </c>
      <c r="F31" s="33">
        <f>F30</f>
        <v>0</v>
      </c>
      <c r="G31" s="33">
        <f t="shared" ref="G31:Q31" si="9">G30</f>
        <v>0</v>
      </c>
      <c r="H31" s="33">
        <f t="shared" si="9"/>
        <v>0</v>
      </c>
      <c r="I31" s="33">
        <f t="shared" si="9"/>
        <v>0</v>
      </c>
      <c r="J31" s="33">
        <f t="shared" si="9"/>
        <v>0</v>
      </c>
      <c r="K31" s="33">
        <f t="shared" si="9"/>
        <v>0</v>
      </c>
      <c r="L31" s="33">
        <f t="shared" si="9"/>
        <v>0</v>
      </c>
      <c r="M31" s="33">
        <f t="shared" si="9"/>
        <v>0</v>
      </c>
      <c r="N31" s="33">
        <f t="shared" si="9"/>
        <v>0</v>
      </c>
      <c r="O31" s="33">
        <f t="shared" si="9"/>
        <v>0</v>
      </c>
      <c r="P31" s="33">
        <f t="shared" si="9"/>
        <v>0</v>
      </c>
      <c r="Q31" s="33">
        <f t="shared" si="9"/>
        <v>0</v>
      </c>
      <c r="R31" s="17">
        <f>SUM(F31:Q31)</f>
        <v>0</v>
      </c>
      <c r="S31" s="18">
        <f>D29-D31+R29-R31</f>
        <v>5547446.5999999996</v>
      </c>
    </row>
    <row r="33" spans="2:19" ht="18.75" customHeight="1" x14ac:dyDescent="0.4">
      <c r="C33" s="14" t="s">
        <v>22</v>
      </c>
      <c r="D33" s="83">
        <f>S11+S16+S21+S26+S31</f>
        <v>26980406.359999999</v>
      </c>
      <c r="E33" s="84"/>
      <c r="F33" s="14" t="s">
        <v>23</v>
      </c>
      <c r="G33" s="81">
        <f>ROUNDDOWN(D33,0)</f>
        <v>26980406</v>
      </c>
      <c r="H33" s="81"/>
      <c r="I33" s="1" t="s">
        <v>24</v>
      </c>
      <c r="J33" s="14" t="s">
        <v>25</v>
      </c>
      <c r="K33" s="82">
        <f>ROUNDDOWN(G33*10/110,0)</f>
        <v>2452764</v>
      </c>
      <c r="L33" s="82"/>
      <c r="M33" s="1" t="s">
        <v>24</v>
      </c>
      <c r="O33" s="23" t="s">
        <v>26</v>
      </c>
      <c r="P33" s="77">
        <f>G33-K33</f>
        <v>24527642</v>
      </c>
      <c r="Q33" s="77"/>
      <c r="R33" s="77"/>
      <c r="S33" s="24" t="s">
        <v>24</v>
      </c>
    </row>
    <row r="34" spans="2:19" x14ac:dyDescent="0.4">
      <c r="E34" s="1" t="s">
        <v>27</v>
      </c>
      <c r="K34" s="1" t="s">
        <v>28</v>
      </c>
      <c r="P34" s="1" t="s">
        <v>29</v>
      </c>
      <c r="R34" s="22" t="s">
        <v>30</v>
      </c>
    </row>
    <row r="36" spans="2:19" x14ac:dyDescent="0.4">
      <c r="B36" s="1" t="s">
        <v>31</v>
      </c>
    </row>
    <row r="37" spans="2:19" x14ac:dyDescent="0.4">
      <c r="B37" s="44" t="s">
        <v>58</v>
      </c>
    </row>
    <row r="38" spans="2:19" x14ac:dyDescent="0.4">
      <c r="B38" s="1" t="s">
        <v>32</v>
      </c>
    </row>
    <row r="39" spans="2:19" x14ac:dyDescent="0.4">
      <c r="B39" s="1" t="s">
        <v>37</v>
      </c>
    </row>
    <row r="40" spans="2:19" x14ac:dyDescent="0.4">
      <c r="B40" s="1" t="s">
        <v>33</v>
      </c>
    </row>
  </sheetData>
  <mergeCells count="13">
    <mergeCell ref="P33:R33"/>
    <mergeCell ref="B17:B21"/>
    <mergeCell ref="B22:B26"/>
    <mergeCell ref="B27:B31"/>
    <mergeCell ref="D33:E33"/>
    <mergeCell ref="G33:H33"/>
    <mergeCell ref="K33:L33"/>
    <mergeCell ref="B12:B16"/>
    <mergeCell ref="A2:S2"/>
    <mergeCell ref="B5:B6"/>
    <mergeCell ref="C5:D6"/>
    <mergeCell ref="E5:R5"/>
    <mergeCell ref="B7:B11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</vt:lpstr>
      <vt:lpstr>内訳書（記入例）</vt:lpstr>
      <vt:lpstr>内訳書!Print_Area</vt:lpstr>
      <vt:lpstr>'内訳書（記入例）'!Print_Area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2020-12-04T05:29:47Z</cp:lastPrinted>
  <dcterms:created xsi:type="dcterms:W3CDTF">2020-01-24T06:40:51Z</dcterms:created>
  <dcterms:modified xsi:type="dcterms:W3CDTF">2024-12-11T01:43:13Z</dcterms:modified>
</cp:coreProperties>
</file>